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kademik\Dekstop Application Training\1 WEB BASE DAT MULAI 2014\DATA MENTAH DARI EBIZ\14 Juli 2021 (CORONA_ONLINE)\tahap3\"/>
    </mc:Choice>
  </mc:AlternateContent>
  <bookViews>
    <workbookView xWindow="0" yWindow="0" windowWidth="28800" windowHeight="12435"/>
  </bookViews>
  <sheets>
    <sheet name="PST DAT YG SUDAH TERCATAT (64)" sheetId="20" r:id="rId1"/>
    <sheet name="hasilreexam" sheetId="3" state="hidden" r:id="rId2"/>
    <sheet name="2hasilreexam" sheetId="4" state="hidden" r:id="rId3"/>
    <sheet name="hasilexam" sheetId="5" state="hidden" r:id="rId4"/>
    <sheet name="2hasilexam" sheetId="6" state="hidden" r:id="rId5"/>
    <sheet name="tes" sheetId="7" state="hidden" r:id="rId6"/>
    <sheet name="2tes" sheetId="8" state="hidden" r:id="rId7"/>
    <sheet name="orientasi" sheetId="9" state="hidden" r:id="rId8"/>
    <sheet name="2orientasi" sheetId="10" state="hidden" r:id="rId9"/>
  </sheets>
  <calcPr calcId="152511"/>
  <customWorkbookViews>
    <customWorkbookView name="Filter 1" guid="{BAD5AD8A-DBE9-4132-ADD9-E2527247DE0B}" maximized="1" windowWidth="0" windowHeight="0" activeSheetId="0"/>
  </customWorkbookViews>
</workbook>
</file>

<file path=xl/calcChain.xml><?xml version="1.0" encoding="utf-8"?>
<calcChain xmlns="http://schemas.openxmlformats.org/spreadsheetml/2006/main">
  <c r="F54" i="10" l="1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1" i="10"/>
  <c r="G54" i="9"/>
  <c r="F54" i="9"/>
  <c r="G53" i="9"/>
  <c r="F53" i="9"/>
  <c r="G52" i="9"/>
  <c r="F52" i="9"/>
  <c r="G51" i="9"/>
  <c r="F51" i="9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7" i="6"/>
  <c r="A8" i="6" s="1"/>
  <c r="A9" i="6" s="1"/>
  <c r="A6" i="6"/>
  <c r="A3" i="6"/>
  <c r="A4" i="6" s="1"/>
  <c r="A5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3" i="5"/>
  <c r="C26" i="9"/>
  <c r="B42" i="9"/>
  <c r="E13" i="9"/>
  <c r="A30" i="9"/>
  <c r="C25" i="9"/>
  <c r="E44" i="9"/>
  <c r="A42" i="9"/>
  <c r="C4" i="9"/>
  <c r="C34" i="9"/>
  <c r="A27" i="9"/>
  <c r="C27" i="9"/>
  <c r="C17" i="9"/>
  <c r="B47" i="9"/>
  <c r="D17" i="9"/>
  <c r="A3" i="9"/>
  <c r="E39" i="9"/>
  <c r="D28" i="9"/>
  <c r="A39" i="9"/>
  <c r="C12" i="9"/>
  <c r="C46" i="9"/>
  <c r="C24" i="9"/>
  <c r="D27" i="9"/>
  <c r="E41" i="9"/>
  <c r="C19" i="9"/>
  <c r="D12" i="9"/>
  <c r="B46" i="9"/>
  <c r="D34" i="9"/>
  <c r="D40" i="9"/>
  <c r="B22" i="9"/>
  <c r="E5" i="9"/>
  <c r="C32" i="9"/>
  <c r="B39" i="9"/>
  <c r="D1" i="9"/>
  <c r="D4" i="9"/>
  <c r="B1" i="9"/>
  <c r="C7" i="9"/>
  <c r="B12" i="9"/>
  <c r="A2" i="9"/>
  <c r="E36" i="9"/>
  <c r="A40" i="9"/>
  <c r="A20" i="9"/>
  <c r="A23" i="9"/>
  <c r="A8" i="9"/>
  <c r="C28" i="9"/>
  <c r="E6" i="9"/>
  <c r="C36" i="9"/>
  <c r="D36" i="9"/>
  <c r="B43" i="9"/>
  <c r="C1" i="9"/>
  <c r="C37" i="9"/>
  <c r="A26" i="9"/>
  <c r="E7" i="9"/>
  <c r="A16" i="9"/>
  <c r="E29" i="9"/>
  <c r="B31" i="9"/>
  <c r="D42" i="9"/>
  <c r="C38" i="9"/>
  <c r="A12" i="9"/>
  <c r="C8" i="9"/>
  <c r="E20" i="9"/>
  <c r="C14" i="9"/>
  <c r="E16" i="9"/>
  <c r="D46" i="9"/>
  <c r="A18" i="9"/>
  <c r="B35" i="9"/>
  <c r="B8" i="9"/>
  <c r="A33" i="9"/>
  <c r="A45" i="9"/>
  <c r="B25" i="9"/>
  <c r="A49" i="9"/>
  <c r="D18" i="9"/>
  <c r="D50" i="9"/>
  <c r="A47" i="9"/>
  <c r="E28" i="9"/>
  <c r="D43" i="9"/>
  <c r="C48" i="9"/>
  <c r="B6" i="9"/>
  <c r="E1" i="9"/>
  <c r="B44" i="9"/>
  <c r="C20" i="9"/>
  <c r="D22" i="9"/>
  <c r="B18" i="9"/>
  <c r="A15" i="9"/>
  <c r="B2" i="9"/>
  <c r="B41" i="9"/>
  <c r="D20" i="9"/>
  <c r="A13" i="9"/>
  <c r="C21" i="9"/>
  <c r="E25" i="9"/>
  <c r="E26" i="9"/>
  <c r="D25" i="9"/>
  <c r="C23" i="9"/>
  <c r="E21" i="9"/>
  <c r="E11" i="9"/>
  <c r="B26" i="9"/>
  <c r="B14" i="9"/>
  <c r="D8" i="9"/>
  <c r="D6" i="9"/>
  <c r="C10" i="9"/>
  <c r="A43" i="9"/>
  <c r="D30" i="9"/>
  <c r="A36" i="9"/>
  <c r="D38" i="9"/>
  <c r="E12" i="9"/>
  <c r="A37" i="9"/>
  <c r="B16" i="9"/>
  <c r="B30" i="9"/>
  <c r="B7" i="9"/>
  <c r="B49" i="9"/>
  <c r="E17" i="9"/>
  <c r="E9" i="9"/>
  <c r="C15" i="9"/>
  <c r="B20" i="9"/>
  <c r="A25" i="9"/>
  <c r="A11" i="9"/>
  <c r="E45" i="9"/>
  <c r="E48" i="9"/>
  <c r="B37" i="9"/>
  <c r="C2" i="9"/>
  <c r="A21" i="9"/>
  <c r="C35" i="9"/>
  <c r="B21" i="9"/>
  <c r="D24" i="9"/>
  <c r="E2" i="9"/>
  <c r="B27" i="9"/>
  <c r="D45" i="9"/>
  <c r="B32" i="9"/>
  <c r="B9" i="9"/>
  <c r="E42" i="9"/>
  <c r="C49" i="9"/>
  <c r="D44" i="9"/>
  <c r="A50" i="9"/>
  <c r="D47" i="9"/>
  <c r="E8" i="9"/>
  <c r="B38" i="9"/>
  <c r="C5" i="9"/>
  <c r="E46" i="9"/>
  <c r="E34" i="9"/>
  <c r="D7" i="9"/>
  <c r="E23" i="9"/>
  <c r="A29" i="9"/>
  <c r="D23" i="9"/>
  <c r="C11" i="9"/>
  <c r="E14" i="9"/>
  <c r="C39" i="9"/>
  <c r="E24" i="9"/>
  <c r="C33" i="9"/>
  <c r="B40" i="9"/>
  <c r="B33" i="9"/>
  <c r="A7" i="9"/>
  <c r="A34" i="9"/>
  <c r="B28" i="9"/>
  <c r="B50" i="9"/>
  <c r="B36" i="9"/>
  <c r="D9" i="9"/>
  <c r="E27" i="9"/>
  <c r="D48" i="9"/>
  <c r="C50" i="9"/>
  <c r="E50" i="9"/>
  <c r="A10" i="9"/>
  <c r="C30" i="9"/>
  <c r="D21" i="9"/>
  <c r="C31" i="9"/>
  <c r="B3" i="9"/>
  <c r="C41" i="9"/>
  <c r="B10" i="9"/>
  <c r="D10" i="9"/>
  <c r="B11" i="9"/>
  <c r="D37" i="9"/>
  <c r="E33" i="9"/>
  <c r="E43" i="9"/>
  <c r="C29" i="9"/>
  <c r="A28" i="9"/>
  <c r="A14" i="9"/>
  <c r="D13" i="9"/>
  <c r="C22" i="9"/>
  <c r="D35" i="9"/>
  <c r="B5" i="9"/>
  <c r="A5" i="9"/>
  <c r="E19" i="9"/>
  <c r="E40" i="9"/>
  <c r="A35" i="9"/>
  <c r="D11" i="9"/>
  <c r="E37" i="9"/>
  <c r="E18" i="9"/>
  <c r="B19" i="9"/>
  <c r="E35" i="9"/>
  <c r="C47" i="9"/>
  <c r="E47" i="9"/>
  <c r="C16" i="9"/>
  <c r="A4" i="9"/>
  <c r="E38" i="9"/>
  <c r="C9" i="9"/>
  <c r="A46" i="9"/>
  <c r="D31" i="9"/>
  <c r="A22" i="9"/>
  <c r="B29" i="9"/>
  <c r="B17" i="9"/>
  <c r="C45" i="9"/>
  <c r="C40" i="9"/>
  <c r="D5" i="9"/>
  <c r="A48" i="9"/>
  <c r="B34" i="9"/>
  <c r="E22" i="9"/>
  <c r="C43" i="9"/>
  <c r="B48" i="9"/>
  <c r="D19" i="9"/>
  <c r="D15" i="9"/>
  <c r="A19" i="9"/>
  <c r="E3" i="9"/>
  <c r="A41" i="9"/>
  <c r="D33" i="9"/>
  <c r="C18" i="9"/>
  <c r="A32" i="9"/>
  <c r="D39" i="9"/>
  <c r="B15" i="9"/>
  <c r="D32" i="9"/>
  <c r="B23" i="9"/>
  <c r="A31" i="9"/>
  <c r="C3" i="9"/>
  <c r="A44" i="9"/>
  <c r="C13" i="9"/>
  <c r="D49" i="9"/>
  <c r="B24" i="9"/>
  <c r="E15" i="9"/>
  <c r="E10" i="9"/>
  <c r="C42" i="9"/>
  <c r="D29" i="9"/>
  <c r="E32" i="9"/>
  <c r="D16" i="9"/>
  <c r="D3" i="9"/>
  <c r="C44" i="9"/>
  <c r="A1" i="9"/>
  <c r="D14" i="9"/>
  <c r="A6" i="9"/>
  <c r="B13" i="9"/>
  <c r="C6" i="9"/>
  <c r="E31" i="9"/>
  <c r="D2" i="9"/>
  <c r="E49" i="9"/>
  <c r="E4" i="9"/>
  <c r="A38" i="9"/>
  <c r="E30" i="9"/>
  <c r="D26" i="9"/>
  <c r="A17" i="9"/>
  <c r="B45" i="9"/>
  <c r="A9" i="9"/>
  <c r="D41" i="9"/>
  <c r="A24" i="9"/>
  <c r="B4" i="9"/>
  <c r="F41" i="9" l="1"/>
  <c r="F26" i="9"/>
  <c r="G30" i="9"/>
  <c r="G4" i="9"/>
  <c r="G49" i="9"/>
  <c r="F2" i="9"/>
  <c r="G31" i="9"/>
  <c r="F14" i="9"/>
  <c r="F3" i="9"/>
  <c r="F16" i="9"/>
  <c r="G32" i="9"/>
  <c r="F29" i="9"/>
  <c r="G10" i="9"/>
  <c r="G15" i="9"/>
  <c r="F49" i="9"/>
  <c r="F32" i="9"/>
  <c r="F39" i="9"/>
  <c r="F33" i="9"/>
  <c r="G3" i="9"/>
  <c r="F15" i="9"/>
  <c r="F19" i="9"/>
  <c r="G22" i="9"/>
  <c r="F5" i="9"/>
  <c r="F31" i="9"/>
  <c r="G38" i="9"/>
  <c r="G47" i="9"/>
  <c r="G35" i="9"/>
  <c r="G18" i="9"/>
  <c r="G37" i="9"/>
  <c r="F11" i="9"/>
  <c r="G40" i="9"/>
  <c r="G19" i="9"/>
  <c r="F35" i="9"/>
  <c r="F13" i="9"/>
  <c r="G43" i="9"/>
  <c r="G33" i="9"/>
  <c r="F37" i="9"/>
  <c r="F10" i="9"/>
  <c r="F21" i="9"/>
  <c r="G50" i="9"/>
  <c r="F48" i="9"/>
  <c r="G27" i="9"/>
  <c r="F9" i="9"/>
  <c r="G24" i="9"/>
  <c r="G14" i="9"/>
  <c r="F23" i="9"/>
  <c r="G23" i="9"/>
  <c r="F7" i="9"/>
  <c r="G34" i="9"/>
  <c r="G46" i="9"/>
  <c r="G8" i="9"/>
  <c r="F47" i="9"/>
  <c r="F44" i="9"/>
  <c r="G42" i="9"/>
  <c r="F45" i="9"/>
  <c r="G2" i="9"/>
  <c r="F24" i="9"/>
  <c r="G48" i="9"/>
  <c r="G45" i="9"/>
  <c r="G9" i="9"/>
  <c r="G17" i="9"/>
  <c r="G12" i="9"/>
  <c r="F38" i="9"/>
  <c r="F30" i="9"/>
  <c r="F6" i="9"/>
  <c r="F8" i="9"/>
  <c r="G11" i="9"/>
  <c r="G21" i="9"/>
  <c r="F25" i="9"/>
  <c r="G26" i="9"/>
  <c r="G25" i="9"/>
  <c r="F20" i="9"/>
  <c r="F22" i="9"/>
  <c r="G1" i="9"/>
  <c r="F43" i="9"/>
  <c r="G28" i="9"/>
  <c r="F50" i="9"/>
  <c r="F18" i="9"/>
  <c r="F46" i="9"/>
  <c r="G16" i="9"/>
  <c r="G20" i="9"/>
  <c r="F42" i="9"/>
  <c r="G29" i="9"/>
  <c r="G7" i="9"/>
  <c r="F36" i="9"/>
  <c r="G6" i="9"/>
  <c r="G36" i="9"/>
  <c r="F4" i="9"/>
  <c r="F1" i="9"/>
  <c r="G5" i="9"/>
  <c r="F40" i="9"/>
  <c r="F34" i="9"/>
  <c r="F12" i="9"/>
  <c r="G41" i="9"/>
  <c r="F27" i="9"/>
  <c r="F28" i="9"/>
  <c r="G39" i="9"/>
  <c r="F17" i="9"/>
  <c r="G44" i="9"/>
  <c r="G13" i="9"/>
</calcChain>
</file>

<file path=xl/comments1.xml><?xml version="1.0" encoding="utf-8"?>
<comments xmlns="http://schemas.openxmlformats.org/spreadsheetml/2006/main">
  <authors>
    <author/>
  </authors>
  <commentList>
    <comment ref="C36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6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<sst xmlns="http://schemas.openxmlformats.org/spreadsheetml/2006/main" count="1373" uniqueCount="611">
  <si>
    <t>NO</t>
  </si>
  <si>
    <t>NIM</t>
  </si>
  <si>
    <t>ID DAT</t>
  </si>
  <si>
    <t>NAMA MAHASISWA</t>
  </si>
  <si>
    <t>DINA NUR HANIFAH</t>
  </si>
  <si>
    <t>MEILINDA STEPHANI RAHARJA</t>
  </si>
  <si>
    <t>IQBAL KURNIAWAN</t>
  </si>
  <si>
    <t>FATIMAH NUR AZIZAH</t>
  </si>
  <si>
    <t>CHIKA KUSUMAWARDANI</t>
  </si>
  <si>
    <t>MUHAMMAD HABIBUR ROHMAN</t>
  </si>
  <si>
    <t>RIO BAYU KUSUMA</t>
  </si>
  <si>
    <t>RIZKA AULIA ELL PAMBUDI</t>
  </si>
  <si>
    <t>ROSYIDAH KHOIRU UMMAH</t>
  </si>
  <si>
    <t>PUTRI YUNI ARTITI</t>
  </si>
  <si>
    <t>ILHAM RAMADHAN</t>
  </si>
  <si>
    <t>GILANG BUDIARTO</t>
  </si>
  <si>
    <t>LARAS SATI</t>
  </si>
  <si>
    <t>ANDRE MAULA RAUFIQ</t>
  </si>
  <si>
    <t>SINTA NUR ASIH FATMAWATI</t>
  </si>
  <si>
    <t>NAMYRA DIVA ARMABHARA</t>
  </si>
  <si>
    <t>FORA FALENTINA</t>
  </si>
  <si>
    <t>DIAH AYU SETYANINGRUM</t>
  </si>
  <si>
    <t>AYUDHA PUTRA ANDRIA</t>
  </si>
  <si>
    <t>IMAM SUFIYANTO</t>
  </si>
  <si>
    <t>MICHAEL ELIAN KEVIN</t>
  </si>
  <si>
    <t>ELEN NUR IDA PARWATI</t>
  </si>
  <si>
    <t>DIKA NUR SUDRAJAD</t>
  </si>
  <si>
    <t>ROOS HANANTOMO</t>
  </si>
  <si>
    <t>AZIZ ALI SYAHBANA</t>
  </si>
  <si>
    <t>SRI SURATI</t>
  </si>
  <si>
    <t>DANNY WILDAN NUR ROCHIM</t>
  </si>
  <si>
    <t>THEO FISICHELLA BIMALESTA</t>
  </si>
  <si>
    <t>PRAYOGA</t>
  </si>
  <si>
    <t>WHYNA CINDY PERMATA DEWI</t>
  </si>
  <si>
    <t>MUHAMMAD REZA RAMADHAN</t>
  </si>
  <si>
    <t>EDWIN VIKASARA</t>
  </si>
  <si>
    <t>FAJAR MAULANA</t>
  </si>
  <si>
    <t>CHOTIMA NETA MAHARANI</t>
  </si>
  <si>
    <t>USWATUN HASANAH</t>
  </si>
  <si>
    <t>HIRINA ALUN IRIANA AGUSTYAN</t>
  </si>
  <si>
    <t>RAXELL KAUTSAR GEMY WIBOWO</t>
  </si>
  <si>
    <t>IVAN BADAI MUHAMMAD</t>
  </si>
  <si>
    <t>BINTANG YANANGGITA ANANDATO</t>
  </si>
  <si>
    <t>ZAHRA SUKMA WIDIA AURAELLYA HASAN</t>
  </si>
  <si>
    <t>MUHAMMAD RANGGA ALVIN PRATAMA</t>
  </si>
  <si>
    <t>RIKI KANTONA</t>
  </si>
  <si>
    <t>REFFI MARDIANTO</t>
  </si>
  <si>
    <t>SALMAN AL FARISI</t>
  </si>
  <si>
    <t>HABIB SYAWALI</t>
  </si>
  <si>
    <t>NOVIA GITA SARI</t>
  </si>
  <si>
    <t>ITSNAINI SAHIDATUN SHOLICHAH</t>
  </si>
  <si>
    <t>MUHAMMAD MISBAH AULAWY</t>
  </si>
  <si>
    <t>YUNIF LUKMAN HAKIM</t>
  </si>
  <si>
    <t>NINDYA DEWI KUSUMA PUTRI</t>
  </si>
  <si>
    <t>AN NISA FATMAWATI</t>
  </si>
  <si>
    <t>AHMAD WAHYU ALKARIM</t>
  </si>
  <si>
    <t>RASYID RAMADHAN</t>
  </si>
  <si>
    <t>BAGOES SYUKRON WIJAYANTO</t>
  </si>
  <si>
    <t>RENANDYA IRFAN NUGRAHA</t>
  </si>
  <si>
    <t>SU'UD ANDREANSYAH</t>
  </si>
  <si>
    <t>EFI ELIDASARI</t>
  </si>
  <si>
    <t>20100005</t>
  </si>
  <si>
    <t>20100006</t>
  </si>
  <si>
    <t>20100007</t>
  </si>
  <si>
    <t>Hadir</t>
  </si>
  <si>
    <t>20100008</t>
  </si>
  <si>
    <t>20130001</t>
  </si>
  <si>
    <t>20130002</t>
  </si>
  <si>
    <t>20130003</t>
  </si>
  <si>
    <t>20130004</t>
  </si>
  <si>
    <t>20130011</t>
  </si>
  <si>
    <t>18200002</t>
  </si>
  <si>
    <t>17400015</t>
  </si>
  <si>
    <t>18400047</t>
  </si>
  <si>
    <t>18400048</t>
  </si>
  <si>
    <t>18400050</t>
  </si>
  <si>
    <t>18400056</t>
  </si>
  <si>
    <t>18400066</t>
  </si>
  <si>
    <t>18400079</t>
  </si>
  <si>
    <t>ADHA AKBAR</t>
  </si>
  <si>
    <t>18400080</t>
  </si>
  <si>
    <t>19400019</t>
  </si>
  <si>
    <t>20410004</t>
  </si>
  <si>
    <t>15500075</t>
  </si>
  <si>
    <t>17500059</t>
  </si>
  <si>
    <t>17500069</t>
  </si>
  <si>
    <t>LINDA FITRI ASTUTI</t>
  </si>
  <si>
    <t>17500100</t>
  </si>
  <si>
    <t>18500009</t>
  </si>
  <si>
    <t>18500016</t>
  </si>
  <si>
    <t>SYAHRIFUDA WILDAN MAULANA</t>
  </si>
  <si>
    <t>18500017</t>
  </si>
  <si>
    <t>WAHYU NUGROHO</t>
  </si>
  <si>
    <t>18500050</t>
  </si>
  <si>
    <t>18500072</t>
  </si>
  <si>
    <t>18500084</t>
  </si>
  <si>
    <t>18500057</t>
  </si>
  <si>
    <t>ABIYU EKA DARMANA</t>
  </si>
  <si>
    <t>18500113</t>
  </si>
  <si>
    <t>18500128</t>
  </si>
  <si>
    <t>19500005</t>
  </si>
  <si>
    <t>19500049</t>
  </si>
  <si>
    <t>19500062</t>
  </si>
  <si>
    <t>REZKY AJI PANGESTU</t>
  </si>
  <si>
    <t>19500077</t>
  </si>
  <si>
    <t>19510004</t>
  </si>
  <si>
    <t>20510001</t>
  </si>
  <si>
    <t>20100010</t>
  </si>
  <si>
    <t>BAKTIOKO AMIRUL BAIHAQI</t>
  </si>
  <si>
    <t>20100012</t>
  </si>
  <si>
    <t>20100013</t>
  </si>
  <si>
    <t>20300008</t>
  </si>
  <si>
    <t>LUTFI RIZALUL FIQRI</t>
  </si>
  <si>
    <t>20300011</t>
  </si>
  <si>
    <t>REZA RISQI FANANI</t>
  </si>
  <si>
    <t>17400064</t>
  </si>
  <si>
    <t>17420003</t>
  </si>
  <si>
    <t>16500048</t>
  </si>
  <si>
    <t>16500066</t>
  </si>
  <si>
    <t>17500012</t>
  </si>
  <si>
    <t>18500042</t>
  </si>
  <si>
    <t>19500033</t>
  </si>
  <si>
    <t>19520006</t>
  </si>
  <si>
    <t>19520007</t>
  </si>
  <si>
    <t>PRASTIWI WIDYA SARI</t>
  </si>
  <si>
    <t>KETERANGAN</t>
  </si>
  <si>
    <t>fail</t>
  </si>
  <si>
    <t>pass</t>
  </si>
  <si>
    <t>KET</t>
  </si>
  <si>
    <t>CATATAN: OFFICE versi 2013 pass 42 79%</t>
  </si>
  <si>
    <t>fail 11 21%</t>
  </si>
  <si>
    <t>no record 0 0%</t>
  </si>
  <si>
    <t>HASIL EXAM DAT PROGRAM TAHUN 2021</t>
  </si>
  <si>
    <t>STMIK Sinar Nusantara - Surakarta 2021</t>
  </si>
  <si>
    <t>Timestamp</t>
  </si>
  <si>
    <t>Email Address</t>
  </si>
  <si>
    <t>No Daftar</t>
  </si>
  <si>
    <t>Bukti Foto Screenshoot saat mengikuti ZOOM (Wajah terlihat)</t>
  </si>
  <si>
    <t>19500005.maria@sinus.ac.id</t>
  </si>
  <si>
    <t>Maria Dewi Febriana</t>
  </si>
  <si>
    <t>Ya</t>
  </si>
  <si>
    <t>https://drive.google.com/open?id=1NPndWfHMS8JIKV_wBDpojWAXI2ShYPc1</t>
  </si>
  <si>
    <t>18400080.oktavian@sinus.ac.id</t>
  </si>
  <si>
    <t>Oktavian Donny Virgiawan</t>
  </si>
  <si>
    <t>https://drive.google.com/open?id=1Jk3sY1sT_uCmoXPhEv5rnuqdxgZ-mehG</t>
  </si>
  <si>
    <t>20130004.salma@sinus.ac.id</t>
  </si>
  <si>
    <t>https://drive.google.com/open?id=1DbxYnz6LGZaENHaFSHlXFTZFRXbumfZS</t>
  </si>
  <si>
    <t>20130003.disa@sinus.ac.id</t>
  </si>
  <si>
    <t>Disa Fairuz Salsabilla</t>
  </si>
  <si>
    <t>https://drive.google.com/open?id=1uc5W9VZg7npt-cdqSIfLB1oSc1bS0PnK</t>
  </si>
  <si>
    <t>17400015.ardhika@sinus.ac.id</t>
  </si>
  <si>
    <t xml:space="preserve">Ardhika wira kusuma </t>
  </si>
  <si>
    <t>https://drive.google.com/open?id=1VWVldrX0Otr-DvSFxw2MV458j89e3wct</t>
  </si>
  <si>
    <t>20300008.lutfi@sinus.ac.id</t>
  </si>
  <si>
    <t>https://drive.google.com/open?id=1yz0YRmTpjQLs-FshbnBHA0IQvoyNjyw0</t>
  </si>
  <si>
    <t>18500016.syahrifuda13@sinus.ac.id</t>
  </si>
  <si>
    <t>https://drive.google.com/open?id=1oc03ZwCM8_lCZHezLDg8ipHW3Endbn6_</t>
  </si>
  <si>
    <t>20100013.ayu@sinus.ac.id</t>
  </si>
  <si>
    <t>Ayu Tri Handayani</t>
  </si>
  <si>
    <t>https://drive.google.com/open?id=13-EhbbWpOGYcZ9Jotn9ZILW0p9wqMjBF</t>
  </si>
  <si>
    <t>18500050.aziz@sinus.ac.id</t>
  </si>
  <si>
    <t>Aziz Fathurahman</t>
  </si>
  <si>
    <t>https://drive.google.com/open?id=11U5CHdmZe0MTIDBV-fzyfz14I9r9xoRp</t>
  </si>
  <si>
    <t>15500075.taufik@sinus.ac.id</t>
  </si>
  <si>
    <t>Taufik Hidayatullah</t>
  </si>
  <si>
    <t>https://drive.google.com/open?id=1NKuL_uX5uaHKg2tivyi_g6JOAJvL650w</t>
  </si>
  <si>
    <t>18400050.fariz@sinus.ac.id</t>
  </si>
  <si>
    <t>Fariz Oktavian Milano</t>
  </si>
  <si>
    <t>https://drive.google.com/open?id=1IshHHE_99d-ox6QVRZwkVpjfDdhZtvHK</t>
  </si>
  <si>
    <t>18400066.ivanuarga@sinus.ac.id</t>
  </si>
  <si>
    <t>Ivanuarga Febriliansyah</t>
  </si>
  <si>
    <t>https://drive.google.com/open?id=1xLZs5wHVi9n6Lot2tSAHnFNd9NxINJhh</t>
  </si>
  <si>
    <t>17500012.wahyudi@sinus.ac.id</t>
  </si>
  <si>
    <t>Wahyudi Agustian</t>
  </si>
  <si>
    <t>https://drive.google.com/open?id=1t0VCfcqkcTMXMO4Ro3h7Q2_eNGh8ENz_</t>
  </si>
  <si>
    <t>17400064.ronny@sinus.ac.id</t>
  </si>
  <si>
    <t xml:space="preserve">ronny dwi firmansyah </t>
  </si>
  <si>
    <t>https://drive.google.com/open?id=1omz4t3lr2Bs07ZmBdJ-5BbDVvYLAMOHa</t>
  </si>
  <si>
    <t>17500069.linda@sinus.ac.id</t>
  </si>
  <si>
    <t>https://drive.google.com/open?id=1FL34w_oN-JDVewBkrISwwKXQeX_jOHhX</t>
  </si>
  <si>
    <t>19500033.syahrul@sinus.ac.id</t>
  </si>
  <si>
    <t>Syahrul Isa Nurkholis</t>
  </si>
  <si>
    <t>https://drive.google.com/open?id=1_mm9EEq1jP93fWI-U95AiFjmLGbZlM87</t>
  </si>
  <si>
    <t>19510004.angga@sinus.ac.id</t>
  </si>
  <si>
    <t>Angga Rizki Dwi Septian</t>
  </si>
  <si>
    <t>https://drive.google.com/open?id=15r_eapM4sNKTTHGMCKKjVwegrGtUPT_j</t>
  </si>
  <si>
    <t>19500049.lucky@sinus.ac.id</t>
  </si>
  <si>
    <t>Lucky Alvian</t>
  </si>
  <si>
    <t>https://drive.google.com/open?id=1512S4aC4abPUngh8uraNhgJ2aSi0e-md</t>
  </si>
  <si>
    <t>20510001.annis@sinus.ac.id</t>
  </si>
  <si>
    <t xml:space="preserve">ANNIS MEISYAROH </t>
  </si>
  <si>
    <t>https://drive.google.com/open?id=1SBtiTPPeGG8ZwC8WzuZBOVw_lUZe3rNP</t>
  </si>
  <si>
    <t>17500059.dicky@sinus.ac.id</t>
  </si>
  <si>
    <t>Dicky Liahona Bagaska Saputra</t>
  </si>
  <si>
    <t>https://drive.google.com/open?id=1JuN2M3DZhxlWfs_6W615w0heSL5IzBXZ</t>
  </si>
  <si>
    <t>18500042.dwi@sinus.ac.id</t>
  </si>
  <si>
    <t>Dwi Hananto</t>
  </si>
  <si>
    <t>https://drive.google.com/open?id=1VLznyUxtH56-iGXCRXLigjuX2gRQsKAa</t>
  </si>
  <si>
    <t>20100010.baktioko@sinus.ac.id</t>
  </si>
  <si>
    <t>https://drive.google.com/open?id=1j51NlzvM8Jz4cC8WZNzXLa9DRILnJKze</t>
  </si>
  <si>
    <t>18500072.bagus@sinus.ac.di</t>
  </si>
  <si>
    <t>Bagus Suseto</t>
  </si>
  <si>
    <t>https://drive.google.com/open?id=1uy52ywEMMagQZ0bpZpAtMt45jk4qwh-P</t>
  </si>
  <si>
    <t>20410004.nacita@sinus.ac.id</t>
  </si>
  <si>
    <t xml:space="preserve">NACITA AGNES DORESTIN </t>
  </si>
  <si>
    <t>https://drive.google.com/open?id=1yseYmigz_hwmhjVMfZh1IOJInJV_9TJ2</t>
  </si>
  <si>
    <t>20130002.gabriel@sinus.ac.id</t>
  </si>
  <si>
    <t>Gabriel Aditya Wardhana</t>
  </si>
  <si>
    <t>https://drive.google.com/open?id=1VyeWafZiMN2UXWLJL9YSpAefawGHXu7n</t>
  </si>
  <si>
    <t>20100005.sherly@sinus.ac.id</t>
  </si>
  <si>
    <t>Sherly Anisya Putri</t>
  </si>
  <si>
    <t>https://drive.google.com/open?id=1UdNjKNqtX8v-UT8Jf3SMdQjigKTn7nVT</t>
  </si>
  <si>
    <t>18400056.ichsan@sinus.ac.id</t>
  </si>
  <si>
    <t>Ichsan Aldi Iskandar</t>
  </si>
  <si>
    <t>https://drive.google.com/open?id=1AfzCPm2g1MIJuDiO9oatDDANHUNcd14K</t>
  </si>
  <si>
    <t>20130011.rahma@sinus.ac.id</t>
  </si>
  <si>
    <t>rahma auliana nilam pratiwi</t>
  </si>
  <si>
    <t>https://drive.google.com/open?id=1OHR4v_9NBNtnMpzerH1wj0Kdlau7Z67b</t>
  </si>
  <si>
    <t>20100008.daffa@sinus.ac.id</t>
  </si>
  <si>
    <t xml:space="preserve">Daffa Firmansyah </t>
  </si>
  <si>
    <t>https://drive.google.com/open?id=1IYiYzdTUNjZUxZUMgWO1TqbL4NuBthVW</t>
  </si>
  <si>
    <t>20100006.dina@sinus.ac.id</t>
  </si>
  <si>
    <t>Dina Julianti</t>
  </si>
  <si>
    <t>https://drive.google.com/open?id=1ywfByhWDX3v6AsOpJUeTy65ZHSNQXPpj</t>
  </si>
  <si>
    <t>20100007.efi@sinus.ac.id</t>
  </si>
  <si>
    <t>https://drive.google.com/open?id=1nazf3EkiJ5KH6f-n8U2cLc-Rhf9Gh4FW</t>
  </si>
  <si>
    <t>18400047.ndari@sinus.ac.id</t>
  </si>
  <si>
    <t>Ndari Putriningtyas</t>
  </si>
  <si>
    <t>https://drive.google.com/open?id=1QnmZwP0jFKbT-Mw1_JefgDslPuNOOPjV</t>
  </si>
  <si>
    <t>20130001.adi@sinus.ac.id</t>
  </si>
  <si>
    <t>Adi Kristian</t>
  </si>
  <si>
    <t>https://drive.google.com/open?id=15nWZI0I_mucoy1IZZaQ-5SmaMgj00T-_</t>
  </si>
  <si>
    <t>18500009.vivi@sinus.ac.id</t>
  </si>
  <si>
    <t>VIVI DIAN PRATIWI</t>
  </si>
  <si>
    <t>https://drive.google.com/open?id=1OnJyBAV6j8Y3xwPIkY_--79VBVOp3ZPn</t>
  </si>
  <si>
    <t>18500084.alvio@sinus.ac.id</t>
  </si>
  <si>
    <t>Alvio Prima Narendra La Kahia</t>
  </si>
  <si>
    <t>https://drive.google.com/open?id=1eZGnecfeO-sDL57kFizfJvwVjixf4VN6</t>
  </si>
  <si>
    <t>1742003.dhania@sinus.ac.id</t>
  </si>
  <si>
    <t>Dhania widyaristiana</t>
  </si>
  <si>
    <t>https://drive.google.com/open?id=19fAaIn244p6__tFyDb4yZ8EfZOt_DIaA</t>
  </si>
  <si>
    <t>18400048.fathania@sinus.ac.id</t>
  </si>
  <si>
    <t>Fathania Idzni Meilina</t>
  </si>
  <si>
    <t>https://drive.google.com/open?id=1qYFxPOv4fQkYgFI2D6aWhPVYujGt_AJa</t>
  </si>
  <si>
    <t>18500017.wahyu@sinus.ac.id</t>
  </si>
  <si>
    <t>https://drive.google.com/open?id=13tgBcBcPXfrTAfHTi-w65Bskrh1EbUfQ</t>
  </si>
  <si>
    <t>20100012.alfina@sinus.ac.id</t>
  </si>
  <si>
    <t>Alfina Damayanti</t>
  </si>
  <si>
    <t>https://drive.google.com/open?id=1MvU5dlju5iW7NWgVORFiLa4k26q21CS3</t>
  </si>
  <si>
    <t>18500128.ichwan@sinus.ac.id</t>
  </si>
  <si>
    <t>Ichwan Maulana</t>
  </si>
  <si>
    <t>https://drive.google.com/open?id=1rOl3V77hWNAwnfWH0p6ot6ddIP2LqHac</t>
  </si>
  <si>
    <t>18500113.alif@sinus.ac.id</t>
  </si>
  <si>
    <t>Alif Rizki Nur Seto</t>
  </si>
  <si>
    <t>https://drive.google.com/open?id=1mQmBuVPUwc5sMjzYRIHaf3yy-wBhaZ0t</t>
  </si>
  <si>
    <t>19500062.rezky@sinus.ac.id</t>
  </si>
  <si>
    <t>https://drive.google.com/open?id=1IJ83568eixW1hec9eQfeREuzq1M_ah3Q</t>
  </si>
  <si>
    <t>19500077.azis@sinus.ac.id</t>
  </si>
  <si>
    <t>Azis muttaqin satria</t>
  </si>
  <si>
    <t>https://drive.google.com/open?id=1mbxXLXWYRKI3P_e3FPfBHg54w3mXyw_U</t>
  </si>
  <si>
    <t>18200002.tri@sinus.ac.id</t>
  </si>
  <si>
    <t>Tri Dessya Nugraha</t>
  </si>
  <si>
    <t>https://drive.google.com/open?id=1yTSNu4eTFHrRuFPdyeJITsNVYYdutop8</t>
  </si>
  <si>
    <t>17500100.ramadhan@sinus.ac.id</t>
  </si>
  <si>
    <t>RAMADHAN KUSUMA W</t>
  </si>
  <si>
    <t>https://drive.google.com/open?id=1STk9W6s1rThzCgO0AO-FXT08itRIB26Y</t>
  </si>
  <si>
    <t>16500066.hari@sinus.ac.id</t>
  </si>
  <si>
    <t>Hari Wismo</t>
  </si>
  <si>
    <t>https://drive.google.com/open?id=1BJFzNdVI9Ug_nY0MKxhzd-0gLGnYajGu</t>
  </si>
  <si>
    <t>19520006.kurnia@gmail.com</t>
  </si>
  <si>
    <t>Kurnia Sari Mahmudah</t>
  </si>
  <si>
    <t>https://drive.google.com/open?id=1xstzW37p3ot8-VDWg3VBqjEmhDOUZm23</t>
  </si>
  <si>
    <t>18500057.abiyu@sinus.ac.id</t>
  </si>
  <si>
    <t>https://drive.google.com/open?id=1DIxpD9rPbYrXhmyc6ftmiyoevk5j6UcI</t>
  </si>
  <si>
    <t>19400019.wafida@sinus.ac.id</t>
  </si>
  <si>
    <t>Wafida Hafni Mar’atus Sholikhah</t>
  </si>
  <si>
    <t>https://drive.google.com/open?id=1reEIqgQxTokQjiWfp9OjCa8gmICXW8YT</t>
  </si>
  <si>
    <t>20300011.reza@sinus.ac.id</t>
  </si>
  <si>
    <t>https://drive.google.com/open?id=1utZQY-rEK1zUkcttfuzHhLVwkq7ILuuq</t>
  </si>
  <si>
    <t>18400079.adha@sinus.ac.id</t>
  </si>
  <si>
    <t>https://drive.google.com/open?id=1S_Nx3ffqAGDZPkDwh8GTQfqCbgPnR1eX</t>
  </si>
  <si>
    <t>16500048.fiyan@sinus.ac.id</t>
  </si>
  <si>
    <t>Al Fiyan Nizaela Falahie</t>
  </si>
  <si>
    <t>https://drive.google.com/open?id=1n55ZnWnSNNn7QmfGfWhynm9_Eib3msSx</t>
  </si>
  <si>
    <t>19520007.widya@sinus.ac.id</t>
  </si>
  <si>
    <t>https://drive.google.com/open?id=191azQU-jEpsanJtliQuAOEogSSpL7moh</t>
  </si>
  <si>
    <t>DAT20430001</t>
  </si>
  <si>
    <t>DAT20530076</t>
  </si>
  <si>
    <t>Ananta Jasmanta</t>
  </si>
  <si>
    <t>DAT19500014</t>
  </si>
  <si>
    <t>DAT20500070</t>
  </si>
  <si>
    <t>DAT+20510003</t>
  </si>
  <si>
    <t>Lusia Herning Hapsari</t>
  </si>
  <si>
    <t>DAT20430009</t>
  </si>
  <si>
    <t>ibnu khadafi al hussein</t>
  </si>
  <si>
    <t>DAT20430030</t>
  </si>
  <si>
    <t>DAT20430006</t>
  </si>
  <si>
    <t>DAT20400042</t>
  </si>
  <si>
    <t>Mita Purwati</t>
  </si>
  <si>
    <t>DAT20430004</t>
  </si>
  <si>
    <t>Cevrin Alqueenti Rebecca</t>
  </si>
  <si>
    <t>DAT20430010</t>
  </si>
  <si>
    <t xml:space="preserve">rafi haidar </t>
  </si>
  <si>
    <t>DAT20400038</t>
  </si>
  <si>
    <t>DAT20330006</t>
  </si>
  <si>
    <t>Widia wati</t>
  </si>
  <si>
    <t>DAT20400036</t>
  </si>
  <si>
    <t>DAT20400033</t>
  </si>
  <si>
    <t>Ari Nur Rahman</t>
  </si>
  <si>
    <t>DAT20530036</t>
  </si>
  <si>
    <t>Gilang Budiarto</t>
  </si>
  <si>
    <t>DAT20530023</t>
  </si>
  <si>
    <t>Jeffri Dwi Ariyanto</t>
  </si>
  <si>
    <t>DAT19420001</t>
  </si>
  <si>
    <t>Muhammad Ridwan</t>
  </si>
  <si>
    <t>DAT20530026</t>
  </si>
  <si>
    <t>DAT19520003</t>
  </si>
  <si>
    <t>Misbahul Ma'rifah</t>
  </si>
  <si>
    <t>DAT20430032</t>
  </si>
  <si>
    <t>DAT20500088</t>
  </si>
  <si>
    <t>Jasmine Rizka Vania</t>
  </si>
  <si>
    <t>DAT20400048</t>
  </si>
  <si>
    <t>Aqilah Kafa</t>
  </si>
  <si>
    <t>DAT20330002</t>
  </si>
  <si>
    <t>Muhammad Rafli</t>
  </si>
  <si>
    <t>DAT20500040</t>
  </si>
  <si>
    <t>Alan Marsell Widyo Pratomo</t>
  </si>
  <si>
    <t>DAT18400005</t>
  </si>
  <si>
    <t>Galih Wahyu Utomo</t>
  </si>
  <si>
    <t>DAT20530079</t>
  </si>
  <si>
    <t>Agung Kurniawan</t>
  </si>
  <si>
    <t>DAT20430013</t>
  </si>
  <si>
    <t>Whyna Cindy Permata Dewi</t>
  </si>
  <si>
    <t>DAT20530015</t>
  </si>
  <si>
    <t>Moch Luthfi Hakim</t>
  </si>
  <si>
    <t>DAT19400022</t>
  </si>
  <si>
    <t>DAT20530028</t>
  </si>
  <si>
    <t>Fahrul Hidayat</t>
  </si>
  <si>
    <t>DAT20530014</t>
  </si>
  <si>
    <t>DAT20530017</t>
  </si>
  <si>
    <t>Radityo Eko Sapto</t>
  </si>
  <si>
    <t>DAT19400021</t>
  </si>
  <si>
    <t>DAT19400012</t>
  </si>
  <si>
    <t>Danny Wildan Nur Rochim</t>
  </si>
  <si>
    <t>DAT20530027</t>
  </si>
  <si>
    <t>Nur Rochman</t>
  </si>
  <si>
    <t>DAT20430005</t>
  </si>
  <si>
    <t>Fabian Gestalt R A S</t>
  </si>
  <si>
    <t>DAT20500083</t>
  </si>
  <si>
    <t>Damar Katon Prayogo</t>
  </si>
  <si>
    <t>DAT20430003</t>
  </si>
  <si>
    <t>Ary Daffa Prihanindyan</t>
  </si>
  <si>
    <t>DAT20530031</t>
  </si>
  <si>
    <t>Sri Lanjar Prihatin</t>
  </si>
  <si>
    <t>DAT20430025</t>
  </si>
  <si>
    <t>Febiola Dara Safira</t>
  </si>
  <si>
    <t>DAT20500042</t>
  </si>
  <si>
    <t>Muhammad Almayda Reza Pratama</t>
  </si>
  <si>
    <t>DAT20400046</t>
  </si>
  <si>
    <t>DAT20430011</t>
  </si>
  <si>
    <t>Raizak Aleandro Akbar Purnama</t>
  </si>
  <si>
    <t>DAT20530003</t>
  </si>
  <si>
    <t>DAT19410004</t>
  </si>
  <si>
    <t>Jihad Amrulloh</t>
  </si>
  <si>
    <t>DAT20400043</t>
  </si>
  <si>
    <t>Afrizzal muhammad kusnaidi</t>
  </si>
  <si>
    <t>DAT20500080</t>
  </si>
  <si>
    <t>Asha Yulia Yahya</t>
  </si>
  <si>
    <t>DAT20530077</t>
  </si>
  <si>
    <t>DAT20530019</t>
  </si>
  <si>
    <t>Rafi anwar rusyadi</t>
  </si>
  <si>
    <t>DAT19400010</t>
  </si>
  <si>
    <t>DAT20530005</t>
  </si>
  <si>
    <t>Sukma Nur Karima</t>
  </si>
  <si>
    <t>DAT20430055</t>
  </si>
  <si>
    <t>Yudistira Satya Dewantara</t>
  </si>
  <si>
    <t>DAT18520014</t>
  </si>
  <si>
    <t>DAT20420001</t>
  </si>
  <si>
    <t>Indra Dwi Sangalim</t>
  </si>
  <si>
    <t>DAT19400018</t>
  </si>
  <si>
    <t xml:space="preserve">Nanang Prasetyo </t>
  </si>
  <si>
    <t>DAT19400013</t>
  </si>
  <si>
    <t>DAT20100007</t>
  </si>
  <si>
    <t>Aulia Fattah Hernando</t>
  </si>
  <si>
    <t>DAT19400008</t>
  </si>
  <si>
    <t>Angga Eka Kurniawan</t>
  </si>
  <si>
    <t>DAT20500049</t>
  </si>
  <si>
    <t>Yusuf bachtiar</t>
  </si>
  <si>
    <t>DAT19400011</t>
  </si>
  <si>
    <t>DAT20500085</t>
  </si>
  <si>
    <t>Sholeh Budi Utomo</t>
  </si>
  <si>
    <t>DAT20430007</t>
  </si>
  <si>
    <t>Ridlo Nur Indah Kurniasari</t>
  </si>
  <si>
    <t>DAT20430026</t>
  </si>
  <si>
    <t>Kurniawan Dwi Nugroho</t>
  </si>
  <si>
    <t>DAT20530008</t>
  </si>
  <si>
    <t>DAT20530007</t>
  </si>
  <si>
    <t>DAT20500058</t>
  </si>
  <si>
    <t>ABDUL HAKIM</t>
  </si>
  <si>
    <t>DAT20500067</t>
  </si>
  <si>
    <t>Gilang Amarta Basundara</t>
  </si>
  <si>
    <t>DAT20500069</t>
  </si>
  <si>
    <t xml:space="preserve">ZAHRA SUKMA WIDIA AURAELLYA HASAN </t>
  </si>
  <si>
    <t>DAT 20530002</t>
  </si>
  <si>
    <t>Muhammad Ariq Haekal Muthahhari</t>
  </si>
  <si>
    <t>DAT20530022</t>
  </si>
  <si>
    <t>DAT20500057</t>
  </si>
  <si>
    <t>Raymundus Erik Chandra Yunanta</t>
  </si>
  <si>
    <t>DAT20530035</t>
  </si>
  <si>
    <t>Bagas Alvin Octavianno</t>
  </si>
  <si>
    <t>DAT20530011</t>
  </si>
  <si>
    <t>Alfin Maulana Maarif</t>
  </si>
  <si>
    <t>DAT20400047</t>
  </si>
  <si>
    <t>DAT20300009</t>
  </si>
  <si>
    <t>ahmad wahyu alkrim</t>
  </si>
  <si>
    <t>DAT19300011</t>
  </si>
  <si>
    <t>DAT20430028</t>
  </si>
  <si>
    <t>DAT20500047</t>
  </si>
  <si>
    <t>Faiz Fauhad</t>
  </si>
  <si>
    <t>DAT20500084</t>
  </si>
  <si>
    <t>DAT20400034</t>
  </si>
  <si>
    <t>DAT20410001</t>
  </si>
  <si>
    <t>Eryka Lafitha Dewi</t>
  </si>
  <si>
    <t>DAT20410002</t>
  </si>
  <si>
    <t>DAT20410003</t>
  </si>
  <si>
    <t>DAT20500071</t>
  </si>
  <si>
    <t>DAT20530020</t>
  </si>
  <si>
    <t>DAT20410006</t>
  </si>
  <si>
    <t>Safira Amanda Putri</t>
  </si>
  <si>
    <t>DAT20430053</t>
  </si>
  <si>
    <t xml:space="preserve">Aulia Riezky Nurul Choirunnisa </t>
  </si>
  <si>
    <t xml:space="preserve">DAT20400039 </t>
  </si>
  <si>
    <t>DAT20500045</t>
  </si>
  <si>
    <t>Ramadhani Ridzky Bintang Prahasta</t>
  </si>
  <si>
    <t>DAT20430024</t>
  </si>
  <si>
    <t>Arfian Bunga Aprilia</t>
  </si>
  <si>
    <t>DAT20500074</t>
  </si>
  <si>
    <t>DAT20100014</t>
  </si>
  <si>
    <t>DAT20430012</t>
  </si>
  <si>
    <t>Fernando Putra Prihantara</t>
  </si>
  <si>
    <t>DAT20330005</t>
  </si>
  <si>
    <t>Deva Djati Prihatnolo</t>
  </si>
  <si>
    <t>DAT20510002</t>
  </si>
  <si>
    <t>DAT20530037</t>
  </si>
  <si>
    <t>Romario Aji Pangestu</t>
  </si>
  <si>
    <t>DAT20300013</t>
  </si>
  <si>
    <t>Arya Wisnu Rajasa</t>
  </si>
  <si>
    <t>DAT20530034</t>
  </si>
  <si>
    <t>DAT20430022</t>
  </si>
  <si>
    <t>DAT20200004</t>
  </si>
  <si>
    <t>DAT20200001</t>
  </si>
  <si>
    <t>DAT20400057</t>
  </si>
  <si>
    <t>Raihan Fadillah</t>
  </si>
  <si>
    <t>DAT19400026</t>
  </si>
  <si>
    <t>Yogi Ryandika Prasetya</t>
  </si>
  <si>
    <t>DAT20500050</t>
  </si>
  <si>
    <t>Sutrisno</t>
  </si>
  <si>
    <t>Roos Hanantomo</t>
  </si>
  <si>
    <t>DAT20500046</t>
  </si>
  <si>
    <t>Muhammad Lutfi Azhari</t>
  </si>
  <si>
    <t>DAT19400035</t>
  </si>
  <si>
    <t>Muhammad Razin Syakib</t>
  </si>
  <si>
    <t>DAT20500043</t>
  </si>
  <si>
    <t>DAT20500087</t>
  </si>
  <si>
    <t>DAT20100009</t>
  </si>
  <si>
    <t>Dicky Liahona Bagaska S</t>
  </si>
  <si>
    <t>DAT17500059</t>
  </si>
  <si>
    <t>Ahmad Riyanto</t>
  </si>
  <si>
    <t>DAT20530002</t>
  </si>
  <si>
    <t>Sultan Hibatullah</t>
  </si>
  <si>
    <t>DAT20430029</t>
  </si>
  <si>
    <t>Embun Sekar Kiranti</t>
  </si>
  <si>
    <t>DAT20430020</t>
  </si>
  <si>
    <t xml:space="preserve">Abimanyu Adam Dutapratama </t>
  </si>
  <si>
    <t>DAT20400037</t>
  </si>
  <si>
    <t xml:space="preserve">MUHAMMAD RANGGA ALVIN PRATAMA </t>
  </si>
  <si>
    <t>DAT20430015</t>
  </si>
  <si>
    <t>Muhammad Fathan Hussein</t>
  </si>
  <si>
    <t>DAT20430016</t>
  </si>
  <si>
    <t>DAT20430031</t>
  </si>
  <si>
    <t>DAT20500038</t>
  </si>
  <si>
    <t>DAT18500023</t>
  </si>
  <si>
    <t>Anandito Indrasmara Wijaya</t>
  </si>
  <si>
    <t>DAT20500060</t>
  </si>
  <si>
    <t>Aini Nurhidayati</t>
  </si>
  <si>
    <t>DAT-20430052</t>
  </si>
  <si>
    <t>Dwi Nur Oktavia</t>
  </si>
  <si>
    <t>DAT20530032</t>
  </si>
  <si>
    <t>DAT20530024</t>
  </si>
  <si>
    <t>Rizki Haniffudin</t>
  </si>
  <si>
    <t>DAT18500077</t>
  </si>
  <si>
    <t>Reza ardi wiranata</t>
  </si>
  <si>
    <t>DAT18300003</t>
  </si>
  <si>
    <t>Kiara Olinia Keisya</t>
  </si>
  <si>
    <t>DAT20530033</t>
  </si>
  <si>
    <t>Yunia Rahma Maulita</t>
  </si>
  <si>
    <t>DAT20430018</t>
  </si>
  <si>
    <t>Rofi'ah nur laili</t>
  </si>
  <si>
    <t>DAT20530018</t>
  </si>
  <si>
    <t>Yunif Lukman Hakim</t>
  </si>
  <si>
    <t>DAT20530016</t>
  </si>
  <si>
    <t>Ilkham Akbar</t>
  </si>
  <si>
    <t>DAT20530006</t>
  </si>
  <si>
    <t>Arya Pramudya Wardana</t>
  </si>
  <si>
    <t>DAT20530013</t>
  </si>
  <si>
    <t>Muhammad Risqi</t>
  </si>
  <si>
    <t>DAT20430054</t>
  </si>
  <si>
    <t>DAT20500089</t>
  </si>
  <si>
    <t>DAT19400017</t>
  </si>
  <si>
    <t xml:space="preserve">Erwin Purnomo </t>
  </si>
  <si>
    <t>DAT20530078</t>
  </si>
  <si>
    <t>DAT17500071</t>
  </si>
  <si>
    <t>Bagoes Syukron Wijayanto</t>
  </si>
  <si>
    <t>Sinta Nur Asih Fatmawati</t>
  </si>
  <si>
    <t>Riki Kantona</t>
  </si>
  <si>
    <t>Itsnaini Sahidatun Sholichah</t>
  </si>
  <si>
    <t>DAT-20500040</t>
  </si>
  <si>
    <t>Novia Gita Sari</t>
  </si>
  <si>
    <t>Edwin Vikasara</t>
  </si>
  <si>
    <t>Nindya Dewi Kusuma Putri</t>
  </si>
  <si>
    <t>DAT20430052</t>
  </si>
  <si>
    <t>Reza Ardi wiranata</t>
  </si>
  <si>
    <t>DAT20430023</t>
  </si>
  <si>
    <t>Rofi'ah Nur Laili</t>
  </si>
  <si>
    <t>DAT20400039</t>
  </si>
  <si>
    <t>Su'ud Andreansyah</t>
  </si>
  <si>
    <t>Raxell Kautsar Gemy Wibowo</t>
  </si>
  <si>
    <t>Hirina Alun Iriana Agustyan</t>
  </si>
  <si>
    <t>DAT20530001</t>
  </si>
  <si>
    <t>Theo Fisichella Bimalesta</t>
  </si>
  <si>
    <t>Sri Surati</t>
  </si>
  <si>
    <t>Aziz Ali Syahbana</t>
  </si>
  <si>
    <t>Dika Nur Sudrajad</t>
  </si>
  <si>
    <t>Rafi Anwar Rusyadi</t>
  </si>
  <si>
    <t xml:space="preserve">Rafi haidar rachman </t>
  </si>
  <si>
    <t>Fora Falentina</t>
  </si>
  <si>
    <t>Efi Elidasari</t>
  </si>
  <si>
    <t>DAT2021</t>
  </si>
  <si>
    <t>941 5984 3728</t>
  </si>
  <si>
    <t>Imam Sufiyanto</t>
  </si>
  <si>
    <t>DAT20510003</t>
  </si>
  <si>
    <t>Elen Nur Ida Parwati</t>
  </si>
  <si>
    <t>Aqilah kafa</t>
  </si>
  <si>
    <t>NAMA</t>
  </si>
  <si>
    <t>MUHAMMAD PUTRA SUDARSONO</t>
  </si>
  <si>
    <t>NOLIS ARYANTO</t>
  </si>
  <si>
    <t>BIMO RAMADHAN</t>
  </si>
  <si>
    <t>RIONALDO BATISTUTANIO</t>
  </si>
  <si>
    <t>DZULFIQAR ZAHID AMIRULLAH</t>
  </si>
  <si>
    <t>RIZKY FEBRIANSYAH</t>
  </si>
  <si>
    <t>LAVERDA RASENDRIYA AGRAPRANA</t>
  </si>
  <si>
    <t>WENVI ADHANA</t>
  </si>
  <si>
    <t>RANA YULIA NOVITA</t>
  </si>
  <si>
    <t>PRAMUDYA RIZAL FATKHURROHMAN</t>
  </si>
  <si>
    <t>DWI ABIMANYU</t>
  </si>
  <si>
    <t>ARSHETA DHANI PRADIBTA</t>
  </si>
  <si>
    <t>NAUFAL FALAH</t>
  </si>
  <si>
    <t>AGUNG PRASETYO</t>
  </si>
  <si>
    <t>ARIF PRASETYO NUGROHO</t>
  </si>
  <si>
    <t>AFIQAH SYAMSI GOZALI</t>
  </si>
  <si>
    <t>YOGA DEWANTARA KHOIRUL FATAH</t>
  </si>
  <si>
    <t>TIO ALDI SETIYAWAN</t>
  </si>
  <si>
    <t>MUHAMMAD HARITS AMMAR YULIANTO</t>
  </si>
  <si>
    <t>ZULFA ARIF UTOMO</t>
  </si>
  <si>
    <t>SEPTYAN REKSANANDA DIAS S.</t>
  </si>
  <si>
    <t>JUAN SANGAJI</t>
  </si>
  <si>
    <t>MUHAMMAD GHIFARI NUGROHO</t>
  </si>
  <si>
    <t>SANDI KRISNA YULIANTO</t>
  </si>
  <si>
    <t>ADI AROYAN</t>
  </si>
  <si>
    <t>MONANDA ROMI AMAYA</t>
  </si>
  <si>
    <t>MAHARANI AYU RAHMANI EKANTO</t>
  </si>
  <si>
    <t>RISKI WAHYU NINGSIH</t>
  </si>
  <si>
    <t>HAFIZH ARIFA'IQ</t>
  </si>
  <si>
    <t>ARDIATMOKO YOGA ERIANTO</t>
  </si>
  <si>
    <t>RADJIV MUHAMMAD HABIBI</t>
  </si>
  <si>
    <t>MUHTARUR RIJAL FAQIHUDIN</t>
  </si>
  <si>
    <t>JEVA BAGUS LISTANTO</t>
  </si>
  <si>
    <t>MUHAMMAD DAFA DWI RAMADHANI</t>
  </si>
  <si>
    <t>AHMAD DIAN SUKOCO</t>
  </si>
  <si>
    <t>YULIA PUTRI DIAN PRAMESTI</t>
  </si>
  <si>
    <t>TRISNOADI WIKANTORO</t>
  </si>
  <si>
    <t>NOVA DAMAYANTI</t>
  </si>
  <si>
    <t>GILANG INDRA PERMANA</t>
  </si>
  <si>
    <t>MARIA CHOPIN BETRICH ANANTA</t>
  </si>
  <si>
    <t>MAULANA SIGIT NURROHMAN</t>
  </si>
  <si>
    <t>ZAINAL AHMAD AWALLUDIN</t>
  </si>
  <si>
    <t>LUKAS PINASTHIKA AJI</t>
  </si>
  <si>
    <t>HELMY ABDUR RAZZAQ</t>
  </si>
  <si>
    <t>CHRISTIAN BERNADITTO</t>
  </si>
  <si>
    <t>MUHAMMAD KHOLID SANI</t>
  </si>
  <si>
    <t>MUHAMMAD PANUNTUN</t>
  </si>
  <si>
    <t>FILIPUS DELVIAN BRILIAN WIANDY</t>
  </si>
  <si>
    <t>TIAN SINGGIH PANUNTUN</t>
  </si>
  <si>
    <t>RISMANDA PRAMUDYA KUSUMA</t>
  </si>
  <si>
    <t>ALIF HUZAINI</t>
  </si>
  <si>
    <t>NATHANIA AGNESTIYA PUTRI DINATA</t>
  </si>
  <si>
    <t>MUHAMMAD FAJAR AKBAR UDIN</t>
  </si>
  <si>
    <t>FAKIH TAUFIQURRAHMAN</t>
  </si>
  <si>
    <t>MUHAMMAD ALFIANDOKO</t>
  </si>
  <si>
    <t>ARISKA MEIDYANI PATRIASARI</t>
  </si>
  <si>
    <t>ICHA BELLA NOVIANA</t>
  </si>
  <si>
    <t>ADINDA PERMATA INDRASWARI</t>
  </si>
  <si>
    <t>SHYAHUDA AYU WIDOWATI PUTRI</t>
  </si>
  <si>
    <t>SHYAHIDA AYU WIDOWATI PUTRI</t>
  </si>
  <si>
    <t>NANANG DWI RUSTANTO</t>
  </si>
  <si>
    <t>ILHAM AJI SUDRAJAT</t>
  </si>
  <si>
    <t>WUDI PRASETYO</t>
  </si>
  <si>
    <t>BADRY ALI MUSTOFA</t>
  </si>
  <si>
    <t>N0</t>
  </si>
  <si>
    <t>DATA PESERTA DAT YANG SUDAH TERCATAT</t>
  </si>
  <si>
    <t>(64 PESERTA), diwajibkan untuk mengikuti tahap 3 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</si>
</sst>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2">
    <font>
      <sz val="10"/>
      <color rgb="FF000000"/>
      <name val="Arial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8"/>
      <color theme="1"/>
      <name val="&quot;Times New Roman&quot;"/>
    </font>
    <font>
      <sz val="9"/>
      <color rgb="FF000000"/>
      <name val="Carlito"/>
    </font>
    <font>
      <sz val="9"/>
      <color theme="1"/>
      <name val="Carlito"/>
    </font>
    <font>
      <sz val="10"/>
      <color rgb="FF000000"/>
      <name val="&quot;Times New Roman&quot;"/>
    </font>
    <font>
      <sz val="8"/>
      <color rgb="FF000000"/>
      <name val="Carlito"/>
    </font>
    <font>
      <u/>
      <sz val="10"/>
      <color rgb="FF1155CC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CD6ED"/>
        <bgColor rgb="FFBCD6ED"/>
      </patternFill>
    </fill>
    <fill>
      <patternFill patternType="solid">
        <fgColor rgb="FFC5DFB4"/>
        <bgColor rgb="FFC5DFB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9" fontId="7" fillId="0" borderId="0" xfId="0" applyNumberFormat="1" applyFont="1" applyAlignment="1">
      <alignment horizontal="center" vertical="top"/>
    </xf>
    <xf numFmtId="0" fontId="1" fillId="0" borderId="0" xfId="0" applyFont="1" applyAlignment="1"/>
    <xf numFmtId="0" fontId="1" fillId="0" borderId="0" xfId="0" applyFont="1"/>
    <xf numFmtId="0" fontId="1" fillId="0" borderId="5" xfId="0" applyFont="1" applyBorder="1" applyAlignment="1"/>
    <xf numFmtId="0" fontId="8" fillId="0" borderId="5" xfId="0" applyFont="1" applyBorder="1" applyAlignment="1"/>
    <xf numFmtId="0" fontId="1" fillId="0" borderId="5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164" fontId="1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t0VCfcqkcTMXMO4Ro3h7Q2_eNGh8ENz_" TargetMode="External"/><Relationship Id="rId18" Type="http://schemas.openxmlformats.org/officeDocument/2006/relationships/hyperlink" Target="https://drive.google.com/open?id=1512S4aC4abPUngh8uraNhgJ2aSi0e-md" TargetMode="External"/><Relationship Id="rId26" Type="http://schemas.openxmlformats.org/officeDocument/2006/relationships/hyperlink" Target="https://drive.google.com/open?id=1UdNjKNqtX8v-UT8Jf3SMdQjigKTn7nVT" TargetMode="External"/><Relationship Id="rId39" Type="http://schemas.openxmlformats.org/officeDocument/2006/relationships/hyperlink" Target="https://drive.google.com/open?id=1MvU5dlju5iW7NWgVORFiLa4k26q21CS3" TargetMode="External"/><Relationship Id="rId21" Type="http://schemas.openxmlformats.org/officeDocument/2006/relationships/hyperlink" Target="https://drive.google.com/open?id=1VLznyUxtH56-iGXCRXLigjuX2gRQsKAa" TargetMode="External"/><Relationship Id="rId34" Type="http://schemas.openxmlformats.org/officeDocument/2006/relationships/hyperlink" Target="https://drive.google.com/open?id=1OnJyBAV6j8Y3xwPIkY_--79VBVOp3ZPn" TargetMode="External"/><Relationship Id="rId42" Type="http://schemas.openxmlformats.org/officeDocument/2006/relationships/hyperlink" Target="https://drive.google.com/open?id=1IJ83568eixW1hec9eQfeREuzq1M_ah3Q" TargetMode="External"/><Relationship Id="rId47" Type="http://schemas.openxmlformats.org/officeDocument/2006/relationships/hyperlink" Target="https://drive.google.com/open?id=1xstzW37p3ot8-VDWg3VBqjEmhDOUZm23" TargetMode="External"/><Relationship Id="rId50" Type="http://schemas.openxmlformats.org/officeDocument/2006/relationships/hyperlink" Target="https://drive.google.com/open?id=1utZQY-rEK1zUkcttfuzHhLVwkq7ILuuq" TargetMode="External"/><Relationship Id="rId55" Type="http://schemas.openxmlformats.org/officeDocument/2006/relationships/comments" Target="../comments1.xml"/><Relationship Id="rId7" Type="http://schemas.openxmlformats.org/officeDocument/2006/relationships/hyperlink" Target="https://drive.google.com/open?id=1oc03ZwCM8_lCZHezLDg8ipHW3Endbn6_" TargetMode="External"/><Relationship Id="rId2" Type="http://schemas.openxmlformats.org/officeDocument/2006/relationships/hyperlink" Target="https://drive.google.com/open?id=1Jk3sY1sT_uCmoXPhEv5rnuqdxgZ-mehG" TargetMode="External"/><Relationship Id="rId16" Type="http://schemas.openxmlformats.org/officeDocument/2006/relationships/hyperlink" Target="https://drive.google.com/open?id=1_mm9EEq1jP93fWI-U95AiFjmLGbZlM87" TargetMode="External"/><Relationship Id="rId29" Type="http://schemas.openxmlformats.org/officeDocument/2006/relationships/hyperlink" Target="https://drive.google.com/open?id=1IYiYzdTUNjZUxZUMgWO1TqbL4NuBthVW" TargetMode="External"/><Relationship Id="rId11" Type="http://schemas.openxmlformats.org/officeDocument/2006/relationships/hyperlink" Target="https://drive.google.com/open?id=1IshHHE_99d-ox6QVRZwkVpjfDdhZtvHK" TargetMode="External"/><Relationship Id="rId24" Type="http://schemas.openxmlformats.org/officeDocument/2006/relationships/hyperlink" Target="https://drive.google.com/open?id=1yseYmigz_hwmhjVMfZh1IOJInJV_9TJ2" TargetMode="External"/><Relationship Id="rId32" Type="http://schemas.openxmlformats.org/officeDocument/2006/relationships/hyperlink" Target="https://drive.google.com/open?id=1QnmZwP0jFKbT-Mw1_JefgDslPuNOOPjV" TargetMode="External"/><Relationship Id="rId37" Type="http://schemas.openxmlformats.org/officeDocument/2006/relationships/hyperlink" Target="https://drive.google.com/open?id=1qYFxPOv4fQkYgFI2D6aWhPVYujGt_AJa" TargetMode="External"/><Relationship Id="rId40" Type="http://schemas.openxmlformats.org/officeDocument/2006/relationships/hyperlink" Target="https://drive.google.com/open?id=1rOl3V77hWNAwnfWH0p6ot6ddIP2LqHac" TargetMode="External"/><Relationship Id="rId45" Type="http://schemas.openxmlformats.org/officeDocument/2006/relationships/hyperlink" Target="https://drive.google.com/open?id=1STk9W6s1rThzCgO0AO-FXT08itRIB26Y" TargetMode="External"/><Relationship Id="rId53" Type="http://schemas.openxmlformats.org/officeDocument/2006/relationships/hyperlink" Target="https://drive.google.com/open?id=191azQU-jEpsanJtliQuAOEogSSpL7moh" TargetMode="External"/><Relationship Id="rId5" Type="http://schemas.openxmlformats.org/officeDocument/2006/relationships/hyperlink" Target="https://drive.google.com/open?id=1VWVldrX0Otr-DvSFxw2MV458j89e3wct" TargetMode="External"/><Relationship Id="rId10" Type="http://schemas.openxmlformats.org/officeDocument/2006/relationships/hyperlink" Target="https://drive.google.com/open?id=1NKuL_uX5uaHKg2tivyi_g6JOAJvL650w" TargetMode="External"/><Relationship Id="rId19" Type="http://schemas.openxmlformats.org/officeDocument/2006/relationships/hyperlink" Target="https://drive.google.com/open?id=1SBtiTPPeGG8ZwC8WzuZBOVw_lUZe3rNP" TargetMode="External"/><Relationship Id="rId31" Type="http://schemas.openxmlformats.org/officeDocument/2006/relationships/hyperlink" Target="https://drive.google.com/open?id=1nazf3EkiJ5KH6f-n8U2cLc-Rhf9Gh4FW" TargetMode="External"/><Relationship Id="rId44" Type="http://schemas.openxmlformats.org/officeDocument/2006/relationships/hyperlink" Target="https://drive.google.com/open?id=1yTSNu4eTFHrRuFPdyeJITsNVYYdutop8" TargetMode="External"/><Relationship Id="rId52" Type="http://schemas.openxmlformats.org/officeDocument/2006/relationships/hyperlink" Target="https://drive.google.com/open?id=1n55ZnWnSNNn7QmfGfWhynm9_Eib3msSx" TargetMode="External"/><Relationship Id="rId4" Type="http://schemas.openxmlformats.org/officeDocument/2006/relationships/hyperlink" Target="https://drive.google.com/open?id=1uc5W9VZg7npt-cdqSIfLB1oSc1bS0PnK" TargetMode="External"/><Relationship Id="rId9" Type="http://schemas.openxmlformats.org/officeDocument/2006/relationships/hyperlink" Target="https://drive.google.com/open?id=11U5CHdmZe0MTIDBV-fzyfz14I9r9xoRp" TargetMode="External"/><Relationship Id="rId14" Type="http://schemas.openxmlformats.org/officeDocument/2006/relationships/hyperlink" Target="https://drive.google.com/open?id=1omz4t3lr2Bs07ZmBdJ-5BbDVvYLAMOHa" TargetMode="External"/><Relationship Id="rId22" Type="http://schemas.openxmlformats.org/officeDocument/2006/relationships/hyperlink" Target="https://drive.google.com/open?id=1j51NlzvM8Jz4cC8WZNzXLa9DRILnJKze" TargetMode="External"/><Relationship Id="rId27" Type="http://schemas.openxmlformats.org/officeDocument/2006/relationships/hyperlink" Target="https://drive.google.com/open?id=1AfzCPm2g1MIJuDiO9oatDDANHUNcd14K" TargetMode="External"/><Relationship Id="rId30" Type="http://schemas.openxmlformats.org/officeDocument/2006/relationships/hyperlink" Target="https://drive.google.com/open?id=1ywfByhWDX3v6AsOpJUeTy65ZHSNQXPpj" TargetMode="External"/><Relationship Id="rId35" Type="http://schemas.openxmlformats.org/officeDocument/2006/relationships/hyperlink" Target="https://drive.google.com/open?id=1eZGnecfeO-sDL57kFizfJvwVjixf4VN6" TargetMode="External"/><Relationship Id="rId43" Type="http://schemas.openxmlformats.org/officeDocument/2006/relationships/hyperlink" Target="https://drive.google.com/open?id=1mbxXLXWYRKI3P_e3FPfBHg54w3mXyw_U" TargetMode="External"/><Relationship Id="rId48" Type="http://schemas.openxmlformats.org/officeDocument/2006/relationships/hyperlink" Target="https://drive.google.com/open?id=1DIxpD9rPbYrXhmyc6ftmiyoevk5j6UcI" TargetMode="External"/><Relationship Id="rId8" Type="http://schemas.openxmlformats.org/officeDocument/2006/relationships/hyperlink" Target="https://drive.google.com/open?id=13-EhbbWpOGYcZ9Jotn9ZILW0p9wqMjBF" TargetMode="External"/><Relationship Id="rId51" Type="http://schemas.openxmlformats.org/officeDocument/2006/relationships/hyperlink" Target="https://drive.google.com/open?id=1S_Nx3ffqAGDZPkDwh8GTQfqCbgPnR1eX" TargetMode="External"/><Relationship Id="rId3" Type="http://schemas.openxmlformats.org/officeDocument/2006/relationships/hyperlink" Target="https://drive.google.com/open?id=1DbxYnz6LGZaENHaFSHlXFTZFRXbumfZS" TargetMode="External"/><Relationship Id="rId12" Type="http://schemas.openxmlformats.org/officeDocument/2006/relationships/hyperlink" Target="https://drive.google.com/open?id=1xLZs5wHVi9n6Lot2tSAHnFNd9NxINJhh" TargetMode="External"/><Relationship Id="rId17" Type="http://schemas.openxmlformats.org/officeDocument/2006/relationships/hyperlink" Target="https://drive.google.com/open?id=15r_eapM4sNKTTHGMCKKjVwegrGtUPT_j" TargetMode="External"/><Relationship Id="rId25" Type="http://schemas.openxmlformats.org/officeDocument/2006/relationships/hyperlink" Target="https://drive.google.com/open?id=1VyeWafZiMN2UXWLJL9YSpAefawGHXu7n" TargetMode="External"/><Relationship Id="rId33" Type="http://schemas.openxmlformats.org/officeDocument/2006/relationships/hyperlink" Target="https://drive.google.com/open?id=15nWZI0I_mucoy1IZZaQ-5SmaMgj00T-_" TargetMode="External"/><Relationship Id="rId38" Type="http://schemas.openxmlformats.org/officeDocument/2006/relationships/hyperlink" Target="https://drive.google.com/open?id=13tgBcBcPXfrTAfHTi-w65Bskrh1EbUfQ" TargetMode="External"/><Relationship Id="rId46" Type="http://schemas.openxmlformats.org/officeDocument/2006/relationships/hyperlink" Target="https://drive.google.com/open?id=1BJFzNdVI9Ug_nY0MKxhzd-0gLGnYajGu" TargetMode="External"/><Relationship Id="rId20" Type="http://schemas.openxmlformats.org/officeDocument/2006/relationships/hyperlink" Target="https://drive.google.com/open?id=1JuN2M3DZhxlWfs_6W615w0heSL5IzBXZ" TargetMode="External"/><Relationship Id="rId41" Type="http://schemas.openxmlformats.org/officeDocument/2006/relationships/hyperlink" Target="https://drive.google.com/open?id=1mQmBuVPUwc5sMjzYRIHaf3yy-wBhaZ0t" TargetMode="External"/><Relationship Id="rId54" Type="http://schemas.openxmlformats.org/officeDocument/2006/relationships/vmlDrawing" Target="../drawings/vmlDrawing1.vml"/><Relationship Id="rId1" Type="http://schemas.openxmlformats.org/officeDocument/2006/relationships/hyperlink" Target="https://drive.google.com/open?id=1NPndWfHMS8JIKV_wBDpojWAXI2ShYPc1" TargetMode="External"/><Relationship Id="rId6" Type="http://schemas.openxmlformats.org/officeDocument/2006/relationships/hyperlink" Target="https://drive.google.com/open?id=1yz0YRmTpjQLs-FshbnBHA0IQvoyNjyw0" TargetMode="External"/><Relationship Id="rId15" Type="http://schemas.openxmlformats.org/officeDocument/2006/relationships/hyperlink" Target="https://drive.google.com/open?id=1FL34w_oN-JDVewBkrISwwKXQeX_jOHhX" TargetMode="External"/><Relationship Id="rId23" Type="http://schemas.openxmlformats.org/officeDocument/2006/relationships/hyperlink" Target="https://drive.google.com/open?id=1uy52ywEMMagQZ0bpZpAtMt45jk4qwh-P" TargetMode="External"/><Relationship Id="rId28" Type="http://schemas.openxmlformats.org/officeDocument/2006/relationships/hyperlink" Target="https://drive.google.com/open?id=1OHR4v_9NBNtnMpzerH1wj0Kdlau7Z67b" TargetMode="External"/><Relationship Id="rId36" Type="http://schemas.openxmlformats.org/officeDocument/2006/relationships/hyperlink" Target="https://drive.google.com/open?id=19fAaIn244p6__tFyDb4yZ8EfZOt_DIaA" TargetMode="External"/><Relationship Id="rId49" Type="http://schemas.openxmlformats.org/officeDocument/2006/relationships/hyperlink" Target="https://drive.google.com/open?id=1reEIqgQxTokQjiWfp9OjCa8gmICXW8Y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69"/>
  <sheetViews>
    <sheetView tabSelected="1" workbookViewId="0">
      <selection activeCell="E9" sqref="E9"/>
    </sheetView>
  </sheetViews>
  <sheetFormatPr defaultRowHeight="12.75"/>
  <cols>
    <col min="1" max="1" width="4.140625" style="26" customWidth="1"/>
    <col min="2" max="2" width="9.28515625" style="26" customWidth="1"/>
    <col min="3" max="3" width="50.5703125" style="26" customWidth="1"/>
    <col min="4" max="16384" width="9.140625" style="26"/>
  </cols>
  <sheetData>
    <row r="1" spans="1:4">
      <c r="A1" s="30" t="s">
        <v>609</v>
      </c>
      <c r="B1" s="30"/>
      <c r="C1" s="30"/>
    </row>
    <row r="2" spans="1:4">
      <c r="A2" s="30" t="s">
        <v>610</v>
      </c>
      <c r="B2" s="30"/>
      <c r="C2" s="30"/>
    </row>
    <row r="3" spans="1:4">
      <c r="A3" s="30"/>
      <c r="B3" s="30"/>
      <c r="C3" s="30"/>
    </row>
    <row r="4" spans="1:4">
      <c r="A4" s="25"/>
      <c r="B4" s="27"/>
      <c r="D4" s="27"/>
    </row>
    <row r="5" spans="1:4">
      <c r="A5" s="29" t="s">
        <v>608</v>
      </c>
      <c r="B5" s="29" t="s">
        <v>1</v>
      </c>
      <c r="C5" s="29" t="s">
        <v>543</v>
      </c>
    </row>
    <row r="6" spans="1:4">
      <c r="A6" s="28">
        <v>1</v>
      </c>
      <c r="B6" s="28">
        <v>19510005</v>
      </c>
      <c r="C6" s="28" t="s">
        <v>544</v>
      </c>
    </row>
    <row r="7" spans="1:4">
      <c r="A7" s="28">
        <v>2</v>
      </c>
      <c r="B7" s="28">
        <v>19520005</v>
      </c>
      <c r="C7" s="28" t="s">
        <v>545</v>
      </c>
    </row>
    <row r="8" spans="1:4">
      <c r="A8" s="28">
        <v>3</v>
      </c>
      <c r="B8" s="28">
        <v>16520002</v>
      </c>
      <c r="C8" s="28" t="s">
        <v>546</v>
      </c>
    </row>
    <row r="9" spans="1:4">
      <c r="A9" s="28">
        <v>4</v>
      </c>
      <c r="B9" s="28">
        <v>20500048</v>
      </c>
      <c r="C9" s="28" t="s">
        <v>549</v>
      </c>
    </row>
    <row r="10" spans="1:4">
      <c r="A10" s="28">
        <v>5</v>
      </c>
      <c r="B10" s="28">
        <v>20400035</v>
      </c>
      <c r="C10" s="28" t="s">
        <v>547</v>
      </c>
    </row>
    <row r="11" spans="1:4">
      <c r="A11" s="28">
        <v>6</v>
      </c>
      <c r="B11" s="28">
        <v>20500041</v>
      </c>
      <c r="C11" s="28" t="s">
        <v>548</v>
      </c>
    </row>
    <row r="12" spans="1:4">
      <c r="A12" s="28">
        <v>7</v>
      </c>
      <c r="B12" s="28">
        <v>20400040</v>
      </c>
      <c r="C12" s="28" t="s">
        <v>550</v>
      </c>
    </row>
    <row r="13" spans="1:4">
      <c r="A13" s="28">
        <v>8</v>
      </c>
      <c r="B13" s="28">
        <v>20530004</v>
      </c>
      <c r="C13" s="28" t="s">
        <v>551</v>
      </c>
    </row>
    <row r="14" spans="1:4">
      <c r="A14" s="28">
        <v>9</v>
      </c>
      <c r="B14" s="28">
        <v>20400041</v>
      </c>
      <c r="C14" s="28" t="s">
        <v>552</v>
      </c>
    </row>
    <row r="15" spans="1:4">
      <c r="A15" s="28">
        <v>10</v>
      </c>
      <c r="B15" s="28">
        <v>20500061</v>
      </c>
      <c r="C15" s="28" t="s">
        <v>553</v>
      </c>
    </row>
    <row r="16" spans="1:4">
      <c r="A16" s="28">
        <v>11</v>
      </c>
      <c r="B16" s="28">
        <v>20330019</v>
      </c>
      <c r="C16" s="28" t="s">
        <v>554</v>
      </c>
    </row>
    <row r="17" spans="1:3">
      <c r="A17" s="28">
        <v>12</v>
      </c>
      <c r="B17" s="28">
        <v>20500064</v>
      </c>
      <c r="C17" s="28" t="s">
        <v>556</v>
      </c>
    </row>
    <row r="18" spans="1:3">
      <c r="A18" s="28">
        <v>13</v>
      </c>
      <c r="B18" s="28">
        <v>20400044</v>
      </c>
      <c r="C18" s="28" t="s">
        <v>555</v>
      </c>
    </row>
    <row r="19" spans="1:3">
      <c r="A19" s="28">
        <v>14</v>
      </c>
      <c r="B19" s="28">
        <v>20400045</v>
      </c>
      <c r="C19" s="28" t="s">
        <v>557</v>
      </c>
    </row>
    <row r="20" spans="1:3">
      <c r="A20" s="28">
        <v>15</v>
      </c>
      <c r="B20" s="28">
        <v>20300012</v>
      </c>
      <c r="C20" s="28" t="s">
        <v>558</v>
      </c>
    </row>
    <row r="21" spans="1:3">
      <c r="A21" s="28">
        <v>16</v>
      </c>
      <c r="B21" s="28">
        <v>20500072</v>
      </c>
      <c r="C21" s="28" t="s">
        <v>559</v>
      </c>
    </row>
    <row r="22" spans="1:3">
      <c r="A22" s="28">
        <v>17</v>
      </c>
      <c r="B22" s="28">
        <v>20500039</v>
      </c>
      <c r="C22" s="28" t="s">
        <v>562</v>
      </c>
    </row>
    <row r="23" spans="1:3">
      <c r="A23" s="28">
        <v>18</v>
      </c>
      <c r="B23" s="28">
        <v>20300015</v>
      </c>
      <c r="C23" s="28" t="s">
        <v>560</v>
      </c>
    </row>
    <row r="24" spans="1:3">
      <c r="A24" s="28">
        <v>19</v>
      </c>
      <c r="B24" s="28">
        <v>20400049</v>
      </c>
      <c r="C24" s="28" t="s">
        <v>561</v>
      </c>
    </row>
    <row r="25" spans="1:3">
      <c r="A25" s="28">
        <v>20</v>
      </c>
      <c r="B25" s="28">
        <v>20300017</v>
      </c>
      <c r="C25" s="28" t="s">
        <v>563</v>
      </c>
    </row>
    <row r="26" spans="1:3">
      <c r="A26" s="28">
        <v>21</v>
      </c>
      <c r="B26" s="28">
        <v>13400054</v>
      </c>
      <c r="C26" s="28" t="s">
        <v>564</v>
      </c>
    </row>
    <row r="27" spans="1:3">
      <c r="A27" s="28">
        <v>22</v>
      </c>
      <c r="B27" s="28">
        <v>20400050</v>
      </c>
      <c r="C27" s="28" t="s">
        <v>565</v>
      </c>
    </row>
    <row r="28" spans="1:3">
      <c r="A28" s="28">
        <v>23</v>
      </c>
      <c r="B28" s="28">
        <v>20500053</v>
      </c>
      <c r="C28" s="28" t="s">
        <v>567</v>
      </c>
    </row>
    <row r="29" spans="1:3">
      <c r="A29" s="28">
        <v>24</v>
      </c>
      <c r="B29" s="28">
        <v>20500051</v>
      </c>
      <c r="C29" s="28" t="s">
        <v>566</v>
      </c>
    </row>
    <row r="30" spans="1:3">
      <c r="A30" s="28">
        <v>25</v>
      </c>
      <c r="B30" s="28">
        <v>20430008</v>
      </c>
      <c r="C30" s="28" t="s">
        <v>568</v>
      </c>
    </row>
    <row r="31" spans="1:3">
      <c r="A31" s="28">
        <v>26</v>
      </c>
      <c r="B31" s="28">
        <v>20500055</v>
      </c>
      <c r="C31" s="28" t="s">
        <v>569</v>
      </c>
    </row>
    <row r="32" spans="1:3">
      <c r="A32" s="28">
        <v>27</v>
      </c>
      <c r="B32" s="28">
        <v>20400051</v>
      </c>
      <c r="C32" s="28" t="s">
        <v>572</v>
      </c>
    </row>
    <row r="33" spans="1:3">
      <c r="A33" s="28">
        <v>28</v>
      </c>
      <c r="B33" s="28">
        <v>20500056</v>
      </c>
      <c r="C33" s="28" t="s">
        <v>575</v>
      </c>
    </row>
    <row r="34" spans="1:3">
      <c r="A34" s="28">
        <v>29</v>
      </c>
      <c r="B34" s="28">
        <v>20330004</v>
      </c>
      <c r="C34" s="28" t="s">
        <v>573</v>
      </c>
    </row>
    <row r="35" spans="1:3">
      <c r="A35" s="28">
        <v>30</v>
      </c>
      <c r="B35" s="28">
        <v>20500052</v>
      </c>
      <c r="C35" s="28" t="s">
        <v>574</v>
      </c>
    </row>
    <row r="36" spans="1:3">
      <c r="A36" s="28">
        <v>31</v>
      </c>
      <c r="B36" s="28">
        <v>20500062</v>
      </c>
      <c r="C36" s="28" t="s">
        <v>577</v>
      </c>
    </row>
    <row r="37" spans="1:3">
      <c r="A37" s="28">
        <v>32</v>
      </c>
      <c r="B37" s="28">
        <v>20430019</v>
      </c>
      <c r="C37" s="28" t="s">
        <v>579</v>
      </c>
    </row>
    <row r="38" spans="1:3">
      <c r="A38" s="28">
        <v>33</v>
      </c>
      <c r="B38" s="28">
        <v>20510005</v>
      </c>
      <c r="C38" s="28" t="s">
        <v>581</v>
      </c>
    </row>
    <row r="39" spans="1:3">
      <c r="A39" s="28">
        <v>34</v>
      </c>
      <c r="B39" s="28">
        <v>20510004</v>
      </c>
      <c r="C39" s="28" t="s">
        <v>580</v>
      </c>
    </row>
    <row r="40" spans="1:3">
      <c r="A40" s="28">
        <v>35</v>
      </c>
      <c r="B40" s="28">
        <v>20300021</v>
      </c>
      <c r="C40" s="28" t="s">
        <v>582</v>
      </c>
    </row>
    <row r="41" spans="1:3">
      <c r="A41" s="28">
        <v>36</v>
      </c>
      <c r="B41" s="28">
        <v>20500086</v>
      </c>
      <c r="C41" s="28" t="s">
        <v>584</v>
      </c>
    </row>
    <row r="42" spans="1:3">
      <c r="A42" s="28">
        <v>37</v>
      </c>
      <c r="B42" s="28">
        <v>20430056</v>
      </c>
      <c r="C42" s="28" t="s">
        <v>583</v>
      </c>
    </row>
    <row r="43" spans="1:3">
      <c r="A43" s="28">
        <v>38</v>
      </c>
      <c r="B43" s="28">
        <v>20530030</v>
      </c>
      <c r="C43" s="28" t="s">
        <v>587</v>
      </c>
    </row>
    <row r="44" spans="1:3">
      <c r="A44" s="28">
        <v>39</v>
      </c>
      <c r="B44" s="28">
        <v>20530021</v>
      </c>
      <c r="C44" s="28" t="s">
        <v>591</v>
      </c>
    </row>
    <row r="45" spans="1:3">
      <c r="A45" s="28">
        <v>40</v>
      </c>
      <c r="B45" s="28">
        <v>20330003</v>
      </c>
      <c r="C45" s="28" t="s">
        <v>592</v>
      </c>
    </row>
    <row r="46" spans="1:3">
      <c r="A46" s="28">
        <v>41</v>
      </c>
      <c r="B46" s="28">
        <v>20400058</v>
      </c>
      <c r="C46" s="28" t="s">
        <v>593</v>
      </c>
    </row>
    <row r="47" spans="1:3">
      <c r="A47" s="28">
        <v>42</v>
      </c>
      <c r="B47" s="28">
        <v>20520003</v>
      </c>
      <c r="C47" s="28" t="s">
        <v>594</v>
      </c>
    </row>
    <row r="48" spans="1:3">
      <c r="A48" s="28">
        <v>43</v>
      </c>
      <c r="B48" s="28">
        <v>20430027</v>
      </c>
      <c r="C48" s="28" t="s">
        <v>595</v>
      </c>
    </row>
    <row r="49" spans="1:3">
      <c r="A49" s="28">
        <v>44</v>
      </c>
      <c r="B49" s="28">
        <v>20530012</v>
      </c>
      <c r="C49" s="28" t="s">
        <v>596</v>
      </c>
    </row>
    <row r="50" spans="1:3">
      <c r="A50" s="28">
        <v>45</v>
      </c>
      <c r="B50" s="28">
        <v>20430021</v>
      </c>
      <c r="C50" s="28" t="s">
        <v>597</v>
      </c>
    </row>
    <row r="51" spans="1:3">
      <c r="A51" s="28">
        <v>46</v>
      </c>
      <c r="B51" s="28">
        <v>20510006</v>
      </c>
      <c r="C51" s="28" t="s">
        <v>598</v>
      </c>
    </row>
    <row r="52" spans="1:3">
      <c r="A52" s="28">
        <v>47</v>
      </c>
      <c r="B52" s="28">
        <v>20520001</v>
      </c>
      <c r="C52" s="28" t="s">
        <v>599</v>
      </c>
    </row>
    <row r="53" spans="1:3">
      <c r="A53" s="28">
        <v>48</v>
      </c>
      <c r="B53" s="28">
        <v>20410007</v>
      </c>
      <c r="C53" s="28" t="s">
        <v>600</v>
      </c>
    </row>
    <row r="54" spans="1:3">
      <c r="A54" s="28">
        <v>49</v>
      </c>
      <c r="B54" s="28">
        <v>20420002</v>
      </c>
      <c r="C54" s="28" t="s">
        <v>601</v>
      </c>
    </row>
    <row r="55" spans="1:3">
      <c r="A55" s="28">
        <v>50</v>
      </c>
      <c r="B55" s="28">
        <v>18400032</v>
      </c>
      <c r="C55" s="28" t="s">
        <v>602</v>
      </c>
    </row>
    <row r="56" spans="1:3">
      <c r="A56" s="28">
        <v>51</v>
      </c>
      <c r="B56" s="28">
        <v>18400033</v>
      </c>
      <c r="C56" s="28" t="s">
        <v>603</v>
      </c>
    </row>
    <row r="57" spans="1:3">
      <c r="A57" s="28">
        <v>52</v>
      </c>
      <c r="B57" s="28">
        <v>20300016</v>
      </c>
      <c r="C57" s="28" t="s">
        <v>604</v>
      </c>
    </row>
    <row r="58" spans="1:3">
      <c r="A58" s="28">
        <v>53</v>
      </c>
      <c r="B58" s="28">
        <v>20300018</v>
      </c>
      <c r="C58" s="28" t="s">
        <v>578</v>
      </c>
    </row>
    <row r="59" spans="1:3">
      <c r="A59" s="28">
        <v>54</v>
      </c>
      <c r="B59" s="28">
        <v>20300020</v>
      </c>
      <c r="C59" s="28" t="s">
        <v>586</v>
      </c>
    </row>
    <row r="60" spans="1:3">
      <c r="A60" s="28">
        <v>55</v>
      </c>
      <c r="B60" s="28">
        <v>20430002</v>
      </c>
      <c r="C60" s="28" t="s">
        <v>588</v>
      </c>
    </row>
    <row r="61" spans="1:3">
      <c r="A61" s="28">
        <v>56</v>
      </c>
      <c r="B61" s="28">
        <v>20430017</v>
      </c>
      <c r="C61" s="28" t="s">
        <v>590</v>
      </c>
    </row>
    <row r="62" spans="1:3">
      <c r="A62" s="28">
        <v>57</v>
      </c>
      <c r="B62" s="28">
        <v>20500054</v>
      </c>
      <c r="C62" s="28" t="s">
        <v>576</v>
      </c>
    </row>
    <row r="63" spans="1:3">
      <c r="A63" s="28">
        <v>58</v>
      </c>
      <c r="B63" s="28">
        <v>20500059</v>
      </c>
      <c r="C63" s="28" t="s">
        <v>605</v>
      </c>
    </row>
    <row r="64" spans="1:3">
      <c r="A64" s="28">
        <v>59</v>
      </c>
      <c r="B64" s="28">
        <v>20500066</v>
      </c>
      <c r="C64" s="28" t="s">
        <v>606</v>
      </c>
    </row>
    <row r="65" spans="1:3">
      <c r="A65" s="28">
        <v>60</v>
      </c>
      <c r="B65" s="28">
        <v>20500073</v>
      </c>
      <c r="C65" s="28" t="s">
        <v>570</v>
      </c>
    </row>
    <row r="66" spans="1:3">
      <c r="A66" s="28">
        <v>61</v>
      </c>
      <c r="B66" s="28">
        <v>20500075</v>
      </c>
      <c r="C66" s="28" t="s">
        <v>571</v>
      </c>
    </row>
    <row r="67" spans="1:3">
      <c r="A67" s="28">
        <v>62</v>
      </c>
      <c r="B67" s="28">
        <v>20530009</v>
      </c>
      <c r="C67" s="28" t="s">
        <v>589</v>
      </c>
    </row>
    <row r="68" spans="1:3">
      <c r="A68" s="28">
        <v>63</v>
      </c>
      <c r="B68" s="28">
        <v>20530010</v>
      </c>
      <c r="C68" s="28" t="s">
        <v>607</v>
      </c>
    </row>
    <row r="69" spans="1:3">
      <c r="A69" s="28">
        <v>64</v>
      </c>
      <c r="B69" s="28">
        <v>20530082</v>
      </c>
      <c r="C69" s="28" t="s">
        <v>585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4"/>
  <sheetViews>
    <sheetView workbookViewId="0"/>
  </sheetViews>
  <sheetFormatPr defaultColWidth="14.42578125" defaultRowHeight="15.75" customHeight="1"/>
  <cols>
    <col min="1" max="1" width="4.140625" customWidth="1"/>
  </cols>
  <sheetData>
    <row r="1" spans="1:3">
      <c r="A1" s="6" t="s">
        <v>0</v>
      </c>
      <c r="B1" s="7" t="s">
        <v>1</v>
      </c>
      <c r="C1" s="7" t="s">
        <v>125</v>
      </c>
    </row>
    <row r="2" spans="1:3">
      <c r="A2" s="8">
        <v>1</v>
      </c>
      <c r="B2" s="1" t="s">
        <v>63</v>
      </c>
      <c r="C2" s="9" t="s">
        <v>126</v>
      </c>
    </row>
    <row r="3" spans="1:3">
      <c r="A3" s="10">
        <v>2</v>
      </c>
      <c r="B3" s="1" t="s">
        <v>68</v>
      </c>
      <c r="C3" s="11" t="s">
        <v>127</v>
      </c>
    </row>
    <row r="4" spans="1:3">
      <c r="A4" s="10">
        <v>3</v>
      </c>
      <c r="B4" s="1" t="s">
        <v>69</v>
      </c>
      <c r="C4" s="11" t="s">
        <v>127</v>
      </c>
    </row>
    <row r="5" spans="1:3">
      <c r="A5" s="10">
        <v>4</v>
      </c>
      <c r="B5" s="1" t="s">
        <v>70</v>
      </c>
      <c r="C5" s="11" t="s">
        <v>127</v>
      </c>
    </row>
    <row r="6" spans="1:3">
      <c r="A6" s="10">
        <v>5</v>
      </c>
      <c r="B6" s="1" t="s">
        <v>82</v>
      </c>
      <c r="C6" s="11" t="s">
        <v>127</v>
      </c>
    </row>
    <row r="7" spans="1:3">
      <c r="A7" s="8">
        <v>6</v>
      </c>
      <c r="B7" s="1" t="s">
        <v>84</v>
      </c>
      <c r="C7" s="9" t="s">
        <v>126</v>
      </c>
    </row>
    <row r="8" spans="1:3">
      <c r="A8" s="10">
        <v>7</v>
      </c>
      <c r="B8" s="1" t="s">
        <v>87</v>
      </c>
      <c r="C8" s="11" t="s">
        <v>127</v>
      </c>
    </row>
    <row r="9" spans="1:3">
      <c r="A9" s="8">
        <v>8</v>
      </c>
      <c r="B9" s="1" t="s">
        <v>94</v>
      </c>
      <c r="C9" s="9" t="s">
        <v>126</v>
      </c>
    </row>
    <row r="10" spans="1:3">
      <c r="A10" s="10">
        <v>9</v>
      </c>
      <c r="B10" s="1" t="s">
        <v>100</v>
      </c>
      <c r="C10" s="11" t="s">
        <v>127</v>
      </c>
    </row>
    <row r="11" spans="1:3">
      <c r="A11" s="8">
        <v>10</v>
      </c>
      <c r="B11" s="1" t="s">
        <v>115</v>
      </c>
      <c r="C11" s="9" t="s">
        <v>126</v>
      </c>
    </row>
    <row r="12" spans="1:3">
      <c r="A12" s="8">
        <v>11</v>
      </c>
      <c r="B12" s="1" t="s">
        <v>78</v>
      </c>
      <c r="C12" s="9" t="s">
        <v>126</v>
      </c>
    </row>
    <row r="13" spans="1:3">
      <c r="A13" s="12"/>
      <c r="B13" s="12"/>
      <c r="C13" s="13">
        <v>0.55000000000000004</v>
      </c>
    </row>
    <row r="14" spans="1:3">
      <c r="A14" s="14"/>
      <c r="C14" s="15">
        <v>0.45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4"/>
  <sheetViews>
    <sheetView workbookViewId="0"/>
  </sheetViews>
  <sheetFormatPr defaultColWidth="14.42578125" defaultRowHeight="15.75" customHeight="1"/>
  <cols>
    <col min="1" max="1" width="4.140625" customWidth="1"/>
  </cols>
  <sheetData>
    <row r="1" spans="1:3">
      <c r="A1" s="6" t="s">
        <v>0</v>
      </c>
      <c r="B1" s="7" t="s">
        <v>1</v>
      </c>
      <c r="C1" s="7" t="s">
        <v>125</v>
      </c>
    </row>
    <row r="2" spans="1:3">
      <c r="A2" s="8">
        <v>1</v>
      </c>
      <c r="B2" s="1" t="s">
        <v>63</v>
      </c>
      <c r="C2" s="9" t="s">
        <v>126</v>
      </c>
    </row>
    <row r="3" spans="1:3">
      <c r="A3" s="10">
        <v>2</v>
      </c>
      <c r="B3" s="1" t="s">
        <v>68</v>
      </c>
      <c r="C3" s="11" t="s">
        <v>127</v>
      </c>
    </row>
    <row r="4" spans="1:3">
      <c r="A4" s="10">
        <v>3</v>
      </c>
      <c r="B4" s="1" t="s">
        <v>69</v>
      </c>
      <c r="C4" s="11" t="s">
        <v>127</v>
      </c>
    </row>
    <row r="5" spans="1:3">
      <c r="A5" s="10">
        <v>4</v>
      </c>
      <c r="B5" s="1" t="s">
        <v>70</v>
      </c>
      <c r="C5" s="11" t="s">
        <v>127</v>
      </c>
    </row>
    <row r="6" spans="1:3">
      <c r="A6" s="10">
        <v>5</v>
      </c>
      <c r="B6" s="1" t="s">
        <v>82</v>
      </c>
      <c r="C6" s="11" t="s">
        <v>127</v>
      </c>
    </row>
    <row r="7" spans="1:3">
      <c r="A7" s="8">
        <v>6</v>
      </c>
      <c r="B7" s="1" t="s">
        <v>84</v>
      </c>
      <c r="C7" s="9" t="s">
        <v>126</v>
      </c>
    </row>
    <row r="8" spans="1:3">
      <c r="A8" s="10">
        <v>7</v>
      </c>
      <c r="B8" s="1" t="s">
        <v>87</v>
      </c>
      <c r="C8" s="11" t="s">
        <v>127</v>
      </c>
    </row>
    <row r="9" spans="1:3">
      <c r="A9" s="8">
        <v>8</v>
      </c>
      <c r="B9" s="1" t="s">
        <v>94</v>
      </c>
      <c r="C9" s="9" t="s">
        <v>126</v>
      </c>
    </row>
    <row r="10" spans="1:3">
      <c r="A10" s="10">
        <v>9</v>
      </c>
      <c r="B10" s="1" t="s">
        <v>100</v>
      </c>
      <c r="C10" s="11" t="s">
        <v>127</v>
      </c>
    </row>
    <row r="11" spans="1:3">
      <c r="A11" s="8">
        <v>10</v>
      </c>
      <c r="B11" s="1" t="s">
        <v>115</v>
      </c>
      <c r="C11" s="9" t="s">
        <v>126</v>
      </c>
    </row>
    <row r="12" spans="1:3">
      <c r="A12" s="8">
        <v>11</v>
      </c>
      <c r="B12" s="1" t="s">
        <v>78</v>
      </c>
      <c r="C12" s="9" t="s">
        <v>126</v>
      </c>
    </row>
    <row r="13" spans="1:3">
      <c r="A13" s="12"/>
      <c r="B13" s="12"/>
      <c r="C13" s="13"/>
    </row>
    <row r="14" spans="1:3">
      <c r="A14" s="14"/>
      <c r="C14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54"/>
  <sheetViews>
    <sheetView workbookViewId="0"/>
  </sheetViews>
  <sheetFormatPr defaultColWidth="14.42578125" defaultRowHeight="15.75" customHeight="1"/>
  <cols>
    <col min="1" max="1" width="7.28515625" customWidth="1"/>
  </cols>
  <sheetData>
    <row r="1" spans="1:3">
      <c r="A1" s="16" t="s">
        <v>0</v>
      </c>
      <c r="B1" s="16" t="s">
        <v>1</v>
      </c>
      <c r="C1" s="16" t="s">
        <v>128</v>
      </c>
    </row>
    <row r="2" spans="1:3">
      <c r="A2" s="16">
        <v>1</v>
      </c>
      <c r="B2" s="1" t="s">
        <v>61</v>
      </c>
      <c r="C2" s="17" t="s">
        <v>127</v>
      </c>
    </row>
    <row r="3" spans="1:3">
      <c r="A3" s="16">
        <f t="shared" ref="A3:A54" si="0">A2+1</f>
        <v>2</v>
      </c>
      <c r="B3" s="1" t="s">
        <v>62</v>
      </c>
      <c r="C3" s="17" t="s">
        <v>127</v>
      </c>
    </row>
    <row r="4" spans="1:3">
      <c r="A4" s="16">
        <f t="shared" si="0"/>
        <v>3</v>
      </c>
      <c r="B4" s="1" t="s">
        <v>63</v>
      </c>
      <c r="C4" s="17" t="s">
        <v>126</v>
      </c>
    </row>
    <row r="5" spans="1:3">
      <c r="A5" s="16">
        <f t="shared" si="0"/>
        <v>4</v>
      </c>
      <c r="B5" s="1" t="s">
        <v>65</v>
      </c>
      <c r="C5" s="17" t="s">
        <v>127</v>
      </c>
    </row>
    <row r="6" spans="1:3">
      <c r="A6" s="16">
        <f t="shared" si="0"/>
        <v>5</v>
      </c>
      <c r="B6" s="1" t="s">
        <v>66</v>
      </c>
      <c r="C6" s="17" t="s">
        <v>127</v>
      </c>
    </row>
    <row r="7" spans="1:3">
      <c r="A7" s="16">
        <f t="shared" si="0"/>
        <v>6</v>
      </c>
      <c r="B7" s="1" t="s">
        <v>67</v>
      </c>
      <c r="C7" s="17" t="s">
        <v>127</v>
      </c>
    </row>
    <row r="8" spans="1:3">
      <c r="A8" s="16">
        <f t="shared" si="0"/>
        <v>7</v>
      </c>
      <c r="B8" s="1" t="s">
        <v>68</v>
      </c>
      <c r="C8" s="17" t="s">
        <v>126</v>
      </c>
    </row>
    <row r="9" spans="1:3">
      <c r="A9" s="16">
        <f t="shared" si="0"/>
        <v>8</v>
      </c>
      <c r="B9" s="1" t="s">
        <v>69</v>
      </c>
      <c r="C9" s="17" t="s">
        <v>126</v>
      </c>
    </row>
    <row r="10" spans="1:3">
      <c r="A10" s="16">
        <f t="shared" si="0"/>
        <v>9</v>
      </c>
      <c r="B10" s="1" t="s">
        <v>70</v>
      </c>
      <c r="C10" s="17" t="s">
        <v>126</v>
      </c>
    </row>
    <row r="11" spans="1:3">
      <c r="A11" s="16">
        <f t="shared" si="0"/>
        <v>10</v>
      </c>
      <c r="B11" s="1" t="s">
        <v>71</v>
      </c>
      <c r="C11" s="17" t="s">
        <v>127</v>
      </c>
    </row>
    <row r="12" spans="1:3">
      <c r="A12" s="16">
        <f t="shared" si="0"/>
        <v>11</v>
      </c>
      <c r="B12" s="1" t="s">
        <v>72</v>
      </c>
      <c r="C12" s="17" t="s">
        <v>127</v>
      </c>
    </row>
    <row r="13" spans="1:3">
      <c r="A13" s="16">
        <f t="shared" si="0"/>
        <v>12</v>
      </c>
      <c r="B13" s="1" t="s">
        <v>73</v>
      </c>
      <c r="C13" s="17" t="s">
        <v>127</v>
      </c>
    </row>
    <row r="14" spans="1:3">
      <c r="A14" s="16">
        <f t="shared" si="0"/>
        <v>13</v>
      </c>
      <c r="B14" s="1" t="s">
        <v>74</v>
      </c>
      <c r="C14" s="17" t="s">
        <v>127</v>
      </c>
    </row>
    <row r="15" spans="1:3">
      <c r="A15" s="16">
        <f t="shared" si="0"/>
        <v>14</v>
      </c>
      <c r="B15" s="1" t="s">
        <v>75</v>
      </c>
      <c r="C15" s="17" t="s">
        <v>127</v>
      </c>
    </row>
    <row r="16" spans="1:3">
      <c r="A16" s="16">
        <f t="shared" si="0"/>
        <v>15</v>
      </c>
      <c r="B16" s="1" t="s">
        <v>76</v>
      </c>
      <c r="C16" s="17" t="s">
        <v>127</v>
      </c>
    </row>
    <row r="17" spans="1:3">
      <c r="A17" s="16">
        <f t="shared" si="0"/>
        <v>16</v>
      </c>
      <c r="B17" s="1" t="s">
        <v>77</v>
      </c>
      <c r="C17" s="17" t="s">
        <v>127</v>
      </c>
    </row>
    <row r="18" spans="1:3">
      <c r="A18" s="16">
        <f t="shared" si="0"/>
        <v>17</v>
      </c>
      <c r="B18" s="1" t="s">
        <v>80</v>
      </c>
      <c r="C18" s="17" t="s">
        <v>127</v>
      </c>
    </row>
    <row r="19" spans="1:3">
      <c r="A19" s="16">
        <f t="shared" si="0"/>
        <v>18</v>
      </c>
      <c r="B19" s="1" t="s">
        <v>81</v>
      </c>
      <c r="C19" s="17" t="s">
        <v>127</v>
      </c>
    </row>
    <row r="20" spans="1:3">
      <c r="A20" s="16">
        <f t="shared" si="0"/>
        <v>19</v>
      </c>
      <c r="B20" s="1" t="s">
        <v>82</v>
      </c>
      <c r="C20" s="17" t="s">
        <v>126</v>
      </c>
    </row>
    <row r="21" spans="1:3">
      <c r="A21" s="16">
        <f t="shared" si="0"/>
        <v>20</v>
      </c>
      <c r="B21" s="1" t="s">
        <v>83</v>
      </c>
      <c r="C21" s="17" t="s">
        <v>127</v>
      </c>
    </row>
    <row r="22" spans="1:3">
      <c r="A22" s="16">
        <f t="shared" si="0"/>
        <v>21</v>
      </c>
      <c r="B22" s="1" t="s">
        <v>84</v>
      </c>
      <c r="C22" s="17" t="s">
        <v>126</v>
      </c>
    </row>
    <row r="23" spans="1:3">
      <c r="A23" s="16">
        <f t="shared" si="0"/>
        <v>22</v>
      </c>
      <c r="B23" s="1" t="s">
        <v>85</v>
      </c>
      <c r="C23" s="17" t="s">
        <v>127</v>
      </c>
    </row>
    <row r="24" spans="1:3">
      <c r="A24" s="16">
        <f t="shared" si="0"/>
        <v>23</v>
      </c>
      <c r="B24" s="1" t="s">
        <v>87</v>
      </c>
      <c r="C24" s="17" t="s">
        <v>126</v>
      </c>
    </row>
    <row r="25" spans="1:3">
      <c r="A25" s="16">
        <f t="shared" si="0"/>
        <v>24</v>
      </c>
      <c r="B25" s="1" t="s">
        <v>88</v>
      </c>
      <c r="C25" s="17" t="s">
        <v>127</v>
      </c>
    </row>
    <row r="26" spans="1:3">
      <c r="A26" s="16">
        <f t="shared" si="0"/>
        <v>25</v>
      </c>
      <c r="B26" s="1" t="s">
        <v>89</v>
      </c>
      <c r="C26" s="17" t="s">
        <v>127</v>
      </c>
    </row>
    <row r="27" spans="1:3">
      <c r="A27" s="16">
        <f t="shared" si="0"/>
        <v>26</v>
      </c>
      <c r="B27" s="1" t="s">
        <v>91</v>
      </c>
      <c r="C27" s="17" t="s">
        <v>127</v>
      </c>
    </row>
    <row r="28" spans="1:3">
      <c r="A28" s="16">
        <f t="shared" si="0"/>
        <v>27</v>
      </c>
      <c r="B28" s="1" t="s">
        <v>93</v>
      </c>
      <c r="C28" s="17" t="s">
        <v>127</v>
      </c>
    </row>
    <row r="29" spans="1:3">
      <c r="A29" s="16">
        <f t="shared" si="0"/>
        <v>28</v>
      </c>
      <c r="B29" s="1" t="s">
        <v>94</v>
      </c>
      <c r="C29" s="17" t="s">
        <v>126</v>
      </c>
    </row>
    <row r="30" spans="1:3">
      <c r="A30" s="16">
        <f t="shared" si="0"/>
        <v>29</v>
      </c>
      <c r="B30" s="1" t="s">
        <v>95</v>
      </c>
      <c r="C30" s="17" t="s">
        <v>127</v>
      </c>
    </row>
    <row r="31" spans="1:3">
      <c r="A31" s="16">
        <f t="shared" si="0"/>
        <v>30</v>
      </c>
      <c r="B31" s="1" t="s">
        <v>96</v>
      </c>
      <c r="C31" s="17" t="s">
        <v>127</v>
      </c>
    </row>
    <row r="32" spans="1:3">
      <c r="A32" s="16">
        <f t="shared" si="0"/>
        <v>31</v>
      </c>
      <c r="B32" s="1" t="s">
        <v>98</v>
      </c>
      <c r="C32" s="17" t="s">
        <v>127</v>
      </c>
    </row>
    <row r="33" spans="1:3">
      <c r="A33" s="16">
        <f t="shared" si="0"/>
        <v>32</v>
      </c>
      <c r="B33" s="1" t="s">
        <v>99</v>
      </c>
      <c r="C33" s="17" t="s">
        <v>127</v>
      </c>
    </row>
    <row r="34" spans="1:3">
      <c r="A34" s="16">
        <f t="shared" si="0"/>
        <v>33</v>
      </c>
      <c r="B34" s="1" t="s">
        <v>100</v>
      </c>
      <c r="C34" s="17" t="s">
        <v>126</v>
      </c>
    </row>
    <row r="35" spans="1:3">
      <c r="A35" s="16">
        <f t="shared" si="0"/>
        <v>34</v>
      </c>
      <c r="B35" s="1" t="s">
        <v>101</v>
      </c>
      <c r="C35" s="17" t="s">
        <v>127</v>
      </c>
    </row>
    <row r="36" spans="1:3">
      <c r="A36" s="16">
        <f t="shared" si="0"/>
        <v>35</v>
      </c>
      <c r="B36" s="1" t="s">
        <v>102</v>
      </c>
      <c r="C36" s="17" t="s">
        <v>127</v>
      </c>
    </row>
    <row r="37" spans="1:3">
      <c r="A37" s="16">
        <f t="shared" si="0"/>
        <v>36</v>
      </c>
      <c r="B37" s="1" t="s">
        <v>104</v>
      </c>
      <c r="C37" s="17" t="s">
        <v>127</v>
      </c>
    </row>
    <row r="38" spans="1:3">
      <c r="A38" s="16">
        <f t="shared" si="0"/>
        <v>37</v>
      </c>
      <c r="B38" s="1" t="s">
        <v>105</v>
      </c>
      <c r="C38" s="17" t="s">
        <v>127</v>
      </c>
    </row>
    <row r="39" spans="1:3">
      <c r="A39" s="16">
        <f t="shared" si="0"/>
        <v>38</v>
      </c>
      <c r="B39" s="1" t="s">
        <v>106</v>
      </c>
      <c r="C39" s="17" t="s">
        <v>127</v>
      </c>
    </row>
    <row r="40" spans="1:3">
      <c r="A40" s="16">
        <f t="shared" si="0"/>
        <v>39</v>
      </c>
      <c r="B40" s="1" t="s">
        <v>107</v>
      </c>
      <c r="C40" s="17" t="s">
        <v>127</v>
      </c>
    </row>
    <row r="41" spans="1:3">
      <c r="A41" s="16">
        <f t="shared" si="0"/>
        <v>40</v>
      </c>
      <c r="B41" s="1" t="s">
        <v>109</v>
      </c>
      <c r="C41" s="17" t="s">
        <v>127</v>
      </c>
    </row>
    <row r="42" spans="1:3">
      <c r="A42" s="16">
        <f t="shared" si="0"/>
        <v>41</v>
      </c>
      <c r="B42" s="1" t="s">
        <v>110</v>
      </c>
      <c r="C42" s="17" t="s">
        <v>127</v>
      </c>
    </row>
    <row r="43" spans="1:3">
      <c r="A43" s="16">
        <f t="shared" si="0"/>
        <v>42</v>
      </c>
      <c r="B43" s="1" t="s">
        <v>111</v>
      </c>
      <c r="C43" s="17" t="s">
        <v>127</v>
      </c>
    </row>
    <row r="44" spans="1:3">
      <c r="A44" s="16">
        <f t="shared" si="0"/>
        <v>43</v>
      </c>
      <c r="B44" s="1" t="s">
        <v>113</v>
      </c>
      <c r="C44" s="17" t="s">
        <v>127</v>
      </c>
    </row>
    <row r="45" spans="1:3">
      <c r="A45" s="16">
        <f t="shared" si="0"/>
        <v>44</v>
      </c>
      <c r="B45" s="1" t="s">
        <v>115</v>
      </c>
      <c r="C45" s="17" t="s">
        <v>126</v>
      </c>
    </row>
    <row r="46" spans="1:3">
      <c r="A46" s="16">
        <f t="shared" si="0"/>
        <v>45</v>
      </c>
      <c r="B46" s="1" t="s">
        <v>116</v>
      </c>
      <c r="C46" s="17" t="s">
        <v>127</v>
      </c>
    </row>
    <row r="47" spans="1:3">
      <c r="A47" s="16">
        <f t="shared" si="0"/>
        <v>46</v>
      </c>
      <c r="B47" s="1" t="s">
        <v>117</v>
      </c>
      <c r="C47" s="17" t="s">
        <v>127</v>
      </c>
    </row>
    <row r="48" spans="1:3">
      <c r="A48" s="16">
        <f t="shared" si="0"/>
        <v>47</v>
      </c>
      <c r="B48" s="1" t="s">
        <v>118</v>
      </c>
      <c r="C48" s="17" t="s">
        <v>127</v>
      </c>
    </row>
    <row r="49" spans="1:3">
      <c r="A49" s="16">
        <f t="shared" si="0"/>
        <v>48</v>
      </c>
      <c r="B49" s="1" t="s">
        <v>119</v>
      </c>
      <c r="C49" s="17" t="s">
        <v>127</v>
      </c>
    </row>
    <row r="50" spans="1:3">
      <c r="A50" s="16">
        <f t="shared" si="0"/>
        <v>49</v>
      </c>
      <c r="B50" s="1" t="s">
        <v>120</v>
      </c>
      <c r="C50" s="17" t="s">
        <v>127</v>
      </c>
    </row>
    <row r="51" spans="1:3">
      <c r="A51" s="16">
        <f t="shared" si="0"/>
        <v>50</v>
      </c>
      <c r="B51" s="1" t="s">
        <v>121</v>
      </c>
      <c r="C51" s="17" t="s">
        <v>127</v>
      </c>
    </row>
    <row r="52" spans="1:3">
      <c r="A52" s="16">
        <f t="shared" si="0"/>
        <v>51</v>
      </c>
      <c r="B52" s="1" t="s">
        <v>122</v>
      </c>
      <c r="C52" s="17" t="s">
        <v>127</v>
      </c>
    </row>
    <row r="53" spans="1:3">
      <c r="A53" s="16">
        <f t="shared" si="0"/>
        <v>52</v>
      </c>
      <c r="B53" s="1" t="s">
        <v>123</v>
      </c>
      <c r="C53" s="17" t="s">
        <v>127</v>
      </c>
    </row>
    <row r="54" spans="1:3">
      <c r="A54" s="16">
        <f t="shared" si="0"/>
        <v>53</v>
      </c>
      <c r="B54" s="1" t="s">
        <v>78</v>
      </c>
      <c r="C54" s="17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59"/>
  <sheetViews>
    <sheetView workbookViewId="0"/>
  </sheetViews>
  <sheetFormatPr defaultColWidth="14.42578125" defaultRowHeight="15.75" customHeight="1"/>
  <cols>
    <col min="1" max="1" width="7.28515625" customWidth="1"/>
  </cols>
  <sheetData>
    <row r="1" spans="1:3">
      <c r="A1" s="16" t="s">
        <v>0</v>
      </c>
      <c r="B1" s="16" t="s">
        <v>1</v>
      </c>
      <c r="C1" s="16" t="s">
        <v>128</v>
      </c>
    </row>
    <row r="2" spans="1:3">
      <c r="A2" s="16">
        <v>1</v>
      </c>
      <c r="B2" s="1" t="s">
        <v>61</v>
      </c>
      <c r="C2" s="17" t="s">
        <v>127</v>
      </c>
    </row>
    <row r="3" spans="1:3">
      <c r="A3" s="16">
        <f t="shared" ref="A3:A54" si="0">A2+1</f>
        <v>2</v>
      </c>
      <c r="B3" s="1" t="s">
        <v>62</v>
      </c>
      <c r="C3" s="17" t="s">
        <v>127</v>
      </c>
    </row>
    <row r="4" spans="1:3">
      <c r="A4" s="16">
        <f t="shared" si="0"/>
        <v>3</v>
      </c>
      <c r="B4" s="1" t="s">
        <v>63</v>
      </c>
      <c r="C4" s="17" t="s">
        <v>126</v>
      </c>
    </row>
    <row r="5" spans="1:3">
      <c r="A5" s="16">
        <f t="shared" si="0"/>
        <v>4</v>
      </c>
      <c r="B5" s="1" t="s">
        <v>65</v>
      </c>
      <c r="C5" s="17" t="s">
        <v>127</v>
      </c>
    </row>
    <row r="6" spans="1:3">
      <c r="A6" s="16">
        <f t="shared" si="0"/>
        <v>5</v>
      </c>
      <c r="B6" s="1" t="s">
        <v>66</v>
      </c>
      <c r="C6" s="17" t="s">
        <v>127</v>
      </c>
    </row>
    <row r="7" spans="1:3">
      <c r="A7" s="16">
        <f t="shared" si="0"/>
        <v>6</v>
      </c>
      <c r="B7" s="1" t="s">
        <v>67</v>
      </c>
      <c r="C7" s="17" t="s">
        <v>127</v>
      </c>
    </row>
    <row r="8" spans="1:3">
      <c r="A8" s="16">
        <f t="shared" si="0"/>
        <v>7</v>
      </c>
      <c r="B8" s="1" t="s">
        <v>68</v>
      </c>
      <c r="C8" s="17" t="s">
        <v>126</v>
      </c>
    </row>
    <row r="9" spans="1:3">
      <c r="A9" s="16">
        <f t="shared" si="0"/>
        <v>8</v>
      </c>
      <c r="B9" s="1" t="s">
        <v>69</v>
      </c>
      <c r="C9" s="17" t="s">
        <v>126</v>
      </c>
    </row>
    <row r="10" spans="1:3">
      <c r="A10" s="16">
        <f t="shared" si="0"/>
        <v>9</v>
      </c>
      <c r="B10" s="1" t="s">
        <v>70</v>
      </c>
      <c r="C10" s="17" t="s">
        <v>126</v>
      </c>
    </row>
    <row r="11" spans="1:3">
      <c r="A11" s="16">
        <f t="shared" si="0"/>
        <v>10</v>
      </c>
      <c r="B11" s="1" t="s">
        <v>71</v>
      </c>
      <c r="C11" s="17" t="s">
        <v>127</v>
      </c>
    </row>
    <row r="12" spans="1:3">
      <c r="A12" s="16">
        <f t="shared" si="0"/>
        <v>11</v>
      </c>
      <c r="B12" s="1" t="s">
        <v>72</v>
      </c>
      <c r="C12" s="17" t="s">
        <v>127</v>
      </c>
    </row>
    <row r="13" spans="1:3">
      <c r="A13" s="16">
        <f t="shared" si="0"/>
        <v>12</v>
      </c>
      <c r="B13" s="1" t="s">
        <v>73</v>
      </c>
      <c r="C13" s="17" t="s">
        <v>127</v>
      </c>
    </row>
    <row r="14" spans="1:3">
      <c r="A14" s="16">
        <f t="shared" si="0"/>
        <v>13</v>
      </c>
      <c r="B14" s="1" t="s">
        <v>74</v>
      </c>
      <c r="C14" s="17" t="s">
        <v>127</v>
      </c>
    </row>
    <row r="15" spans="1:3">
      <c r="A15" s="16">
        <f t="shared" si="0"/>
        <v>14</v>
      </c>
      <c r="B15" s="1" t="s">
        <v>75</v>
      </c>
      <c r="C15" s="17" t="s">
        <v>127</v>
      </c>
    </row>
    <row r="16" spans="1:3">
      <c r="A16" s="16">
        <f t="shared" si="0"/>
        <v>15</v>
      </c>
      <c r="B16" s="1" t="s">
        <v>76</v>
      </c>
      <c r="C16" s="17" t="s">
        <v>127</v>
      </c>
    </row>
    <row r="17" spans="1:3">
      <c r="A17" s="16">
        <f t="shared" si="0"/>
        <v>16</v>
      </c>
      <c r="B17" s="1" t="s">
        <v>77</v>
      </c>
      <c r="C17" s="17" t="s">
        <v>127</v>
      </c>
    </row>
    <row r="18" spans="1:3">
      <c r="A18" s="16">
        <f t="shared" si="0"/>
        <v>17</v>
      </c>
      <c r="B18" s="1" t="s">
        <v>80</v>
      </c>
      <c r="C18" s="17" t="s">
        <v>127</v>
      </c>
    </row>
    <row r="19" spans="1:3">
      <c r="A19" s="16">
        <f t="shared" si="0"/>
        <v>18</v>
      </c>
      <c r="B19" s="1" t="s">
        <v>81</v>
      </c>
      <c r="C19" s="17" t="s">
        <v>127</v>
      </c>
    </row>
    <row r="20" spans="1:3">
      <c r="A20" s="16">
        <f t="shared" si="0"/>
        <v>19</v>
      </c>
      <c r="B20" s="1" t="s">
        <v>82</v>
      </c>
      <c r="C20" s="17" t="s">
        <v>126</v>
      </c>
    </row>
    <row r="21" spans="1:3">
      <c r="A21" s="16">
        <f t="shared" si="0"/>
        <v>20</v>
      </c>
      <c r="B21" s="1" t="s">
        <v>83</v>
      </c>
      <c r="C21" s="17" t="s">
        <v>127</v>
      </c>
    </row>
    <row r="22" spans="1:3">
      <c r="A22" s="16">
        <f t="shared" si="0"/>
        <v>21</v>
      </c>
      <c r="B22" s="1" t="s">
        <v>84</v>
      </c>
      <c r="C22" s="17" t="s">
        <v>126</v>
      </c>
    </row>
    <row r="23" spans="1:3">
      <c r="A23" s="16">
        <f t="shared" si="0"/>
        <v>22</v>
      </c>
      <c r="B23" s="1" t="s">
        <v>85</v>
      </c>
      <c r="C23" s="17" t="s">
        <v>127</v>
      </c>
    </row>
    <row r="24" spans="1:3">
      <c r="A24" s="16">
        <f t="shared" si="0"/>
        <v>23</v>
      </c>
      <c r="B24" s="1" t="s">
        <v>87</v>
      </c>
      <c r="C24" s="17" t="s">
        <v>126</v>
      </c>
    </row>
    <row r="25" spans="1:3">
      <c r="A25" s="16">
        <f t="shared" si="0"/>
        <v>24</v>
      </c>
      <c r="B25" s="1" t="s">
        <v>88</v>
      </c>
      <c r="C25" s="17" t="s">
        <v>127</v>
      </c>
    </row>
    <row r="26" spans="1:3">
      <c r="A26" s="16">
        <f t="shared" si="0"/>
        <v>25</v>
      </c>
      <c r="B26" s="1" t="s">
        <v>89</v>
      </c>
      <c r="C26" s="17" t="s">
        <v>127</v>
      </c>
    </row>
    <row r="27" spans="1:3">
      <c r="A27" s="16">
        <f t="shared" si="0"/>
        <v>26</v>
      </c>
      <c r="B27" s="1" t="s">
        <v>91</v>
      </c>
      <c r="C27" s="17" t="s">
        <v>127</v>
      </c>
    </row>
    <row r="28" spans="1:3">
      <c r="A28" s="16">
        <f t="shared" si="0"/>
        <v>27</v>
      </c>
      <c r="B28" s="1" t="s">
        <v>93</v>
      </c>
      <c r="C28" s="17" t="s">
        <v>127</v>
      </c>
    </row>
    <row r="29" spans="1:3">
      <c r="A29" s="16">
        <f t="shared" si="0"/>
        <v>28</v>
      </c>
      <c r="B29" s="1" t="s">
        <v>94</v>
      </c>
      <c r="C29" s="17" t="s">
        <v>126</v>
      </c>
    </row>
    <row r="30" spans="1:3">
      <c r="A30" s="16">
        <f t="shared" si="0"/>
        <v>29</v>
      </c>
      <c r="B30" s="1" t="s">
        <v>95</v>
      </c>
      <c r="C30" s="17" t="s">
        <v>127</v>
      </c>
    </row>
    <row r="31" spans="1:3">
      <c r="A31" s="16">
        <f t="shared" si="0"/>
        <v>30</v>
      </c>
      <c r="B31" s="1" t="s">
        <v>96</v>
      </c>
      <c r="C31" s="17" t="s">
        <v>127</v>
      </c>
    </row>
    <row r="32" spans="1:3">
      <c r="A32" s="16">
        <f t="shared" si="0"/>
        <v>31</v>
      </c>
      <c r="B32" s="1" t="s">
        <v>98</v>
      </c>
      <c r="C32" s="17" t="s">
        <v>127</v>
      </c>
    </row>
    <row r="33" spans="1:3">
      <c r="A33" s="16">
        <f t="shared" si="0"/>
        <v>32</v>
      </c>
      <c r="B33" s="1" t="s">
        <v>99</v>
      </c>
      <c r="C33" s="17" t="s">
        <v>127</v>
      </c>
    </row>
    <row r="34" spans="1:3">
      <c r="A34" s="16">
        <f t="shared" si="0"/>
        <v>33</v>
      </c>
      <c r="B34" s="1" t="s">
        <v>100</v>
      </c>
      <c r="C34" s="17" t="s">
        <v>126</v>
      </c>
    </row>
    <row r="35" spans="1:3">
      <c r="A35" s="16">
        <f t="shared" si="0"/>
        <v>34</v>
      </c>
      <c r="B35" s="1" t="s">
        <v>101</v>
      </c>
      <c r="C35" s="17" t="s">
        <v>127</v>
      </c>
    </row>
    <row r="36" spans="1:3">
      <c r="A36" s="16">
        <f t="shared" si="0"/>
        <v>35</v>
      </c>
      <c r="B36" s="1" t="s">
        <v>102</v>
      </c>
      <c r="C36" s="17" t="s">
        <v>127</v>
      </c>
    </row>
    <row r="37" spans="1:3">
      <c r="A37" s="16">
        <f t="shared" si="0"/>
        <v>36</v>
      </c>
      <c r="B37" s="1" t="s">
        <v>104</v>
      </c>
      <c r="C37" s="17" t="s">
        <v>127</v>
      </c>
    </row>
    <row r="38" spans="1:3">
      <c r="A38" s="16">
        <f t="shared" si="0"/>
        <v>37</v>
      </c>
      <c r="B38" s="1" t="s">
        <v>105</v>
      </c>
      <c r="C38" s="17" t="s">
        <v>127</v>
      </c>
    </row>
    <row r="39" spans="1:3">
      <c r="A39" s="16">
        <f t="shared" si="0"/>
        <v>38</v>
      </c>
      <c r="B39" s="1" t="s">
        <v>106</v>
      </c>
      <c r="C39" s="17" t="s">
        <v>127</v>
      </c>
    </row>
    <row r="40" spans="1:3">
      <c r="A40" s="16">
        <f t="shared" si="0"/>
        <v>39</v>
      </c>
      <c r="B40" s="1" t="s">
        <v>107</v>
      </c>
      <c r="C40" s="17" t="s">
        <v>127</v>
      </c>
    </row>
    <row r="41" spans="1:3">
      <c r="A41" s="16">
        <f t="shared" si="0"/>
        <v>40</v>
      </c>
      <c r="B41" s="1" t="s">
        <v>109</v>
      </c>
      <c r="C41" s="17" t="s">
        <v>127</v>
      </c>
    </row>
    <row r="42" spans="1:3">
      <c r="A42" s="16">
        <f t="shared" si="0"/>
        <v>41</v>
      </c>
      <c r="B42" s="1" t="s">
        <v>110</v>
      </c>
      <c r="C42" s="17" t="s">
        <v>127</v>
      </c>
    </row>
    <row r="43" spans="1:3">
      <c r="A43" s="16">
        <f t="shared" si="0"/>
        <v>42</v>
      </c>
      <c r="B43" s="1" t="s">
        <v>111</v>
      </c>
      <c r="C43" s="17" t="s">
        <v>127</v>
      </c>
    </row>
    <row r="44" spans="1:3">
      <c r="A44" s="16">
        <f t="shared" si="0"/>
        <v>43</v>
      </c>
      <c r="B44" s="1" t="s">
        <v>113</v>
      </c>
      <c r="C44" s="17" t="s">
        <v>127</v>
      </c>
    </row>
    <row r="45" spans="1:3">
      <c r="A45" s="16">
        <f t="shared" si="0"/>
        <v>44</v>
      </c>
      <c r="B45" s="1" t="s">
        <v>115</v>
      </c>
      <c r="C45" s="17" t="s">
        <v>126</v>
      </c>
    </row>
    <row r="46" spans="1:3">
      <c r="A46" s="16">
        <f t="shared" si="0"/>
        <v>45</v>
      </c>
      <c r="B46" s="1" t="s">
        <v>116</v>
      </c>
      <c r="C46" s="17" t="s">
        <v>127</v>
      </c>
    </row>
    <row r="47" spans="1:3">
      <c r="A47" s="16">
        <f t="shared" si="0"/>
        <v>46</v>
      </c>
      <c r="B47" s="1" t="s">
        <v>117</v>
      </c>
      <c r="C47" s="17" t="s">
        <v>127</v>
      </c>
    </row>
    <row r="48" spans="1:3">
      <c r="A48" s="16">
        <f t="shared" si="0"/>
        <v>47</v>
      </c>
      <c r="B48" s="1" t="s">
        <v>118</v>
      </c>
      <c r="C48" s="17" t="s">
        <v>127</v>
      </c>
    </row>
    <row r="49" spans="1:3">
      <c r="A49" s="16">
        <f t="shared" si="0"/>
        <v>48</v>
      </c>
      <c r="B49" s="1" t="s">
        <v>119</v>
      </c>
      <c r="C49" s="17" t="s">
        <v>127</v>
      </c>
    </row>
    <row r="50" spans="1:3">
      <c r="A50" s="16">
        <f t="shared" si="0"/>
        <v>49</v>
      </c>
      <c r="B50" s="1" t="s">
        <v>120</v>
      </c>
      <c r="C50" s="17" t="s">
        <v>127</v>
      </c>
    </row>
    <row r="51" spans="1:3">
      <c r="A51" s="16">
        <f t="shared" si="0"/>
        <v>50</v>
      </c>
      <c r="B51" s="1" t="s">
        <v>121</v>
      </c>
      <c r="C51" s="17" t="s">
        <v>127</v>
      </c>
    </row>
    <row r="52" spans="1:3">
      <c r="A52" s="16">
        <f t="shared" si="0"/>
        <v>51</v>
      </c>
      <c r="B52" s="1" t="s">
        <v>122</v>
      </c>
      <c r="C52" s="17" t="s">
        <v>127</v>
      </c>
    </row>
    <row r="53" spans="1:3">
      <c r="A53" s="16">
        <f t="shared" si="0"/>
        <v>52</v>
      </c>
      <c r="B53" s="1" t="s">
        <v>123</v>
      </c>
      <c r="C53" s="17" t="s">
        <v>127</v>
      </c>
    </row>
    <row r="54" spans="1:3">
      <c r="A54" s="16">
        <f t="shared" si="0"/>
        <v>53</v>
      </c>
      <c r="B54" s="1" t="s">
        <v>78</v>
      </c>
      <c r="C54" s="17" t="s">
        <v>126</v>
      </c>
    </row>
    <row r="55" spans="1:3">
      <c r="A55" s="16" t="s">
        <v>129</v>
      </c>
    </row>
    <row r="56" spans="1:3">
      <c r="A56" s="16" t="s">
        <v>130</v>
      </c>
    </row>
    <row r="57" spans="1:3">
      <c r="A57" s="16" t="s">
        <v>131</v>
      </c>
    </row>
    <row r="58" spans="1:3">
      <c r="A58" s="16" t="s">
        <v>132</v>
      </c>
    </row>
    <row r="59" spans="1:3">
      <c r="A59" s="16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M54"/>
  <sheetViews>
    <sheetView workbookViewId="0"/>
  </sheetViews>
  <sheetFormatPr defaultColWidth="14.42578125" defaultRowHeight="15.75" customHeight="1"/>
  <cols>
    <col min="1" max="2" width="0.140625" customWidth="1"/>
    <col min="7" max="7" width="0.140625" customWidth="1"/>
  </cols>
  <sheetData>
    <row r="1" spans="1:7">
      <c r="A1" s="2" t="s">
        <v>134</v>
      </c>
      <c r="B1" s="2" t="s">
        <v>135</v>
      </c>
      <c r="C1" s="2" t="s">
        <v>1</v>
      </c>
      <c r="D1" s="2" t="s">
        <v>3</v>
      </c>
      <c r="E1" s="2" t="s">
        <v>136</v>
      </c>
      <c r="F1" s="2" t="s">
        <v>64</v>
      </c>
      <c r="G1" s="18" t="s">
        <v>137</v>
      </c>
    </row>
    <row r="2" spans="1:7">
      <c r="A2" s="5">
        <v>44403.691666840277</v>
      </c>
      <c r="B2" s="2" t="s">
        <v>138</v>
      </c>
      <c r="C2" s="3">
        <v>19500005</v>
      </c>
      <c r="D2" s="2" t="s">
        <v>139</v>
      </c>
      <c r="E2" s="2" t="str">
        <f t="shared" ref="E2:E54" si="0">CONCATENATE("DAT",C2)</f>
        <v>DAT19500005</v>
      </c>
      <c r="F2" s="2" t="s">
        <v>140</v>
      </c>
      <c r="G2" s="19" t="s">
        <v>141</v>
      </c>
    </row>
    <row r="3" spans="1:7">
      <c r="A3" s="5">
        <v>44403.692618148147</v>
      </c>
      <c r="B3" s="2" t="s">
        <v>142</v>
      </c>
      <c r="C3" s="3">
        <v>18400080</v>
      </c>
      <c r="D3" s="2" t="s">
        <v>143</v>
      </c>
      <c r="E3" s="2" t="str">
        <f t="shared" si="0"/>
        <v>DAT18400080</v>
      </c>
      <c r="F3" s="2" t="s">
        <v>140</v>
      </c>
      <c r="G3" s="19" t="s">
        <v>144</v>
      </c>
    </row>
    <row r="4" spans="1:7">
      <c r="A4" s="5">
        <v>44403.693337164354</v>
      </c>
      <c r="B4" s="2" t="s">
        <v>145</v>
      </c>
      <c r="C4" s="3">
        <v>20130004</v>
      </c>
      <c r="D4" s="3">
        <v>20130004</v>
      </c>
      <c r="E4" s="2" t="str">
        <f t="shared" si="0"/>
        <v>DAT20130004</v>
      </c>
      <c r="F4" s="2" t="s">
        <v>140</v>
      </c>
      <c r="G4" s="19" t="s">
        <v>146</v>
      </c>
    </row>
    <row r="5" spans="1:7">
      <c r="A5" s="5">
        <v>44403.694851030094</v>
      </c>
      <c r="B5" s="2" t="s">
        <v>147</v>
      </c>
      <c r="C5" s="3">
        <v>20130003</v>
      </c>
      <c r="D5" s="2" t="s">
        <v>148</v>
      </c>
      <c r="E5" s="2" t="str">
        <f t="shared" si="0"/>
        <v>DAT20130003</v>
      </c>
      <c r="F5" s="2" t="s">
        <v>140</v>
      </c>
      <c r="G5" s="19" t="s">
        <v>149</v>
      </c>
    </row>
    <row r="6" spans="1:7">
      <c r="A6" s="5">
        <v>44403.695171412037</v>
      </c>
      <c r="B6" s="2" t="s">
        <v>150</v>
      </c>
      <c r="C6" s="3">
        <v>17400015</v>
      </c>
      <c r="D6" s="2" t="s">
        <v>151</v>
      </c>
      <c r="E6" s="2" t="str">
        <f t="shared" si="0"/>
        <v>DAT17400015</v>
      </c>
      <c r="F6" s="2" t="s">
        <v>140</v>
      </c>
      <c r="G6" s="19" t="s">
        <v>152</v>
      </c>
    </row>
    <row r="7" spans="1:7">
      <c r="A7" s="5">
        <v>44403.696835821756</v>
      </c>
      <c r="B7" s="2" t="s">
        <v>153</v>
      </c>
      <c r="C7" s="3">
        <v>20300008</v>
      </c>
      <c r="D7" s="2" t="s">
        <v>112</v>
      </c>
      <c r="E7" s="2" t="str">
        <f t="shared" si="0"/>
        <v>DAT20300008</v>
      </c>
      <c r="F7" s="2" t="s">
        <v>140</v>
      </c>
      <c r="G7" s="19" t="s">
        <v>154</v>
      </c>
    </row>
    <row r="8" spans="1:7">
      <c r="A8" s="5">
        <v>44403.697520092595</v>
      </c>
      <c r="B8" s="2" t="s">
        <v>155</v>
      </c>
      <c r="C8" s="3">
        <v>18500016</v>
      </c>
      <c r="D8" s="2" t="s">
        <v>90</v>
      </c>
      <c r="E8" s="2" t="str">
        <f t="shared" si="0"/>
        <v>DAT18500016</v>
      </c>
      <c r="F8" s="2" t="s">
        <v>140</v>
      </c>
      <c r="G8" s="19" t="s">
        <v>156</v>
      </c>
    </row>
    <row r="9" spans="1:7">
      <c r="A9" s="5">
        <v>44403.698783935186</v>
      </c>
      <c r="B9" s="2" t="s">
        <v>157</v>
      </c>
      <c r="C9" s="3">
        <v>20100013</v>
      </c>
      <c r="D9" s="2" t="s">
        <v>158</v>
      </c>
      <c r="E9" s="2" t="str">
        <f t="shared" si="0"/>
        <v>DAT20100013</v>
      </c>
      <c r="F9" s="2" t="s">
        <v>140</v>
      </c>
      <c r="G9" s="19" t="s">
        <v>159</v>
      </c>
    </row>
    <row r="10" spans="1:7">
      <c r="A10" s="5">
        <v>44403.699853599537</v>
      </c>
      <c r="B10" s="2" t="s">
        <v>160</v>
      </c>
      <c r="C10" s="3">
        <v>18500050</v>
      </c>
      <c r="D10" s="2" t="s">
        <v>161</v>
      </c>
      <c r="E10" s="2" t="str">
        <f t="shared" si="0"/>
        <v>DAT18500050</v>
      </c>
      <c r="F10" s="2" t="s">
        <v>140</v>
      </c>
      <c r="G10" s="19" t="s">
        <v>162</v>
      </c>
    </row>
    <row r="11" spans="1:7">
      <c r="A11" s="5">
        <v>44403.699883402776</v>
      </c>
      <c r="B11" s="2" t="s">
        <v>163</v>
      </c>
      <c r="C11" s="3">
        <v>15500075</v>
      </c>
      <c r="D11" s="2" t="s">
        <v>164</v>
      </c>
      <c r="E11" s="2" t="str">
        <f t="shared" si="0"/>
        <v>DAT15500075</v>
      </c>
      <c r="F11" s="2" t="s">
        <v>140</v>
      </c>
      <c r="G11" s="19" t="s">
        <v>165</v>
      </c>
    </row>
    <row r="12" spans="1:7">
      <c r="A12" s="5">
        <v>44403.700061458338</v>
      </c>
      <c r="B12" s="2" t="s">
        <v>166</v>
      </c>
      <c r="C12" s="3">
        <v>18400050</v>
      </c>
      <c r="D12" s="2" t="s">
        <v>167</v>
      </c>
      <c r="E12" s="2" t="str">
        <f t="shared" si="0"/>
        <v>DAT18400050</v>
      </c>
      <c r="F12" s="2" t="s">
        <v>140</v>
      </c>
      <c r="G12" s="19" t="s">
        <v>168</v>
      </c>
    </row>
    <row r="13" spans="1:7">
      <c r="A13" s="5">
        <v>44403.700433078702</v>
      </c>
      <c r="B13" s="2" t="s">
        <v>169</v>
      </c>
      <c r="C13" s="3">
        <v>18400066</v>
      </c>
      <c r="D13" s="2" t="s">
        <v>170</v>
      </c>
      <c r="E13" s="2" t="str">
        <f t="shared" si="0"/>
        <v>DAT18400066</v>
      </c>
      <c r="F13" s="2" t="s">
        <v>140</v>
      </c>
      <c r="G13" s="19" t="s">
        <v>171</v>
      </c>
    </row>
    <row r="14" spans="1:7">
      <c r="A14" s="5">
        <v>44403.707475266201</v>
      </c>
      <c r="B14" s="2" t="s">
        <v>172</v>
      </c>
      <c r="C14" s="3">
        <v>17500012</v>
      </c>
      <c r="D14" s="2" t="s">
        <v>173</v>
      </c>
      <c r="E14" s="2" t="str">
        <f t="shared" si="0"/>
        <v>DAT17500012</v>
      </c>
      <c r="F14" s="2" t="s">
        <v>140</v>
      </c>
      <c r="G14" s="19" t="s">
        <v>174</v>
      </c>
    </row>
    <row r="15" spans="1:7">
      <c r="A15" s="5">
        <v>44403.702092106483</v>
      </c>
      <c r="B15" s="2" t="s">
        <v>175</v>
      </c>
      <c r="C15" s="3">
        <v>17400064</v>
      </c>
      <c r="D15" s="2" t="s">
        <v>176</v>
      </c>
      <c r="E15" s="2" t="str">
        <f t="shared" si="0"/>
        <v>DAT17400064</v>
      </c>
      <c r="F15" s="2" t="s">
        <v>140</v>
      </c>
      <c r="G15" s="19" t="s">
        <v>177</v>
      </c>
    </row>
    <row r="16" spans="1:7">
      <c r="A16" s="5">
        <v>44403.704478680556</v>
      </c>
      <c r="B16" s="2" t="s">
        <v>178</v>
      </c>
      <c r="C16" s="3">
        <v>17500069</v>
      </c>
      <c r="D16" s="2" t="s">
        <v>86</v>
      </c>
      <c r="E16" s="2" t="str">
        <f t="shared" si="0"/>
        <v>DAT17500069</v>
      </c>
      <c r="F16" s="2" t="s">
        <v>140</v>
      </c>
      <c r="G16" s="19" t="s">
        <v>179</v>
      </c>
    </row>
    <row r="17" spans="1:7">
      <c r="A17" s="5">
        <v>44403.705528993058</v>
      </c>
      <c r="B17" s="2" t="s">
        <v>180</v>
      </c>
      <c r="C17" s="3">
        <v>19500033</v>
      </c>
      <c r="D17" s="2" t="s">
        <v>181</v>
      </c>
      <c r="E17" s="2" t="str">
        <f t="shared" si="0"/>
        <v>DAT19500033</v>
      </c>
      <c r="F17" s="2" t="s">
        <v>140</v>
      </c>
      <c r="G17" s="19" t="s">
        <v>182</v>
      </c>
    </row>
    <row r="18" spans="1:7">
      <c r="A18" s="5">
        <v>44403.7058225</v>
      </c>
      <c r="B18" s="2" t="s">
        <v>183</v>
      </c>
      <c r="C18" s="3">
        <v>19510004</v>
      </c>
      <c r="D18" s="2" t="s">
        <v>184</v>
      </c>
      <c r="E18" s="2" t="str">
        <f t="shared" si="0"/>
        <v>DAT19510004</v>
      </c>
      <c r="F18" s="2" t="s">
        <v>140</v>
      </c>
      <c r="G18" s="19" t="s">
        <v>185</v>
      </c>
    </row>
    <row r="19" spans="1:7">
      <c r="A19" s="5">
        <v>44403.707499884258</v>
      </c>
      <c r="B19" s="2" t="s">
        <v>186</v>
      </c>
      <c r="C19" s="3">
        <v>19500049</v>
      </c>
      <c r="D19" s="2" t="s">
        <v>187</v>
      </c>
      <c r="E19" s="2" t="str">
        <f t="shared" si="0"/>
        <v>DAT19500049</v>
      </c>
      <c r="F19" s="2" t="s">
        <v>140</v>
      </c>
      <c r="G19" s="19" t="s">
        <v>188</v>
      </c>
    </row>
    <row r="20" spans="1:7">
      <c r="A20" s="5">
        <v>44403.712716956019</v>
      </c>
      <c r="B20" s="2" t="s">
        <v>189</v>
      </c>
      <c r="C20" s="3">
        <v>20510001</v>
      </c>
      <c r="D20" s="2" t="s">
        <v>190</v>
      </c>
      <c r="E20" s="2" t="str">
        <f t="shared" si="0"/>
        <v>DAT20510001</v>
      </c>
      <c r="F20" s="2" t="s">
        <v>140</v>
      </c>
      <c r="G20" s="19" t="s">
        <v>191</v>
      </c>
    </row>
    <row r="21" spans="1:7">
      <c r="A21" s="5">
        <v>44403.71430644676</v>
      </c>
      <c r="B21" s="2" t="s">
        <v>192</v>
      </c>
      <c r="C21" s="3">
        <v>17500059</v>
      </c>
      <c r="D21" s="2" t="s">
        <v>193</v>
      </c>
      <c r="E21" s="2" t="str">
        <f t="shared" si="0"/>
        <v>DAT17500059</v>
      </c>
      <c r="F21" s="2" t="s">
        <v>140</v>
      </c>
      <c r="G21" s="19" t="s">
        <v>194</v>
      </c>
    </row>
    <row r="22" spans="1:7">
      <c r="A22" s="5">
        <v>44403.716234583335</v>
      </c>
      <c r="B22" s="2" t="s">
        <v>195</v>
      </c>
      <c r="C22" s="3">
        <v>18500042</v>
      </c>
      <c r="D22" s="2" t="s">
        <v>196</v>
      </c>
      <c r="E22" s="2" t="str">
        <f t="shared" si="0"/>
        <v>DAT18500042</v>
      </c>
      <c r="F22" s="2" t="s">
        <v>140</v>
      </c>
      <c r="G22" s="19" t="s">
        <v>197</v>
      </c>
    </row>
    <row r="23" spans="1:7">
      <c r="A23" s="5">
        <v>44403.719218344908</v>
      </c>
      <c r="B23" s="2" t="s">
        <v>198</v>
      </c>
      <c r="C23" s="3">
        <v>20100010</v>
      </c>
      <c r="D23" s="2" t="s">
        <v>108</v>
      </c>
      <c r="E23" s="2" t="str">
        <f t="shared" si="0"/>
        <v>DAT20100010</v>
      </c>
      <c r="F23" s="2" t="s">
        <v>140</v>
      </c>
      <c r="G23" s="19" t="s">
        <v>199</v>
      </c>
    </row>
    <row r="24" spans="1:7">
      <c r="A24" s="5">
        <v>44403.720234803244</v>
      </c>
      <c r="B24" s="2" t="s">
        <v>200</v>
      </c>
      <c r="C24" s="3">
        <v>18500072</v>
      </c>
      <c r="D24" s="2" t="s">
        <v>201</v>
      </c>
      <c r="E24" s="2" t="str">
        <f t="shared" si="0"/>
        <v>DAT18500072</v>
      </c>
      <c r="F24" s="2" t="s">
        <v>140</v>
      </c>
      <c r="G24" s="19" t="s">
        <v>202</v>
      </c>
    </row>
    <row r="25" spans="1:7">
      <c r="A25" s="5">
        <v>44403.719748750002</v>
      </c>
      <c r="B25" s="2" t="s">
        <v>203</v>
      </c>
      <c r="C25" s="3">
        <v>20410004</v>
      </c>
      <c r="D25" s="2" t="s">
        <v>204</v>
      </c>
      <c r="E25" s="2" t="str">
        <f t="shared" si="0"/>
        <v>DAT20410004</v>
      </c>
      <c r="F25" s="2" t="s">
        <v>140</v>
      </c>
      <c r="G25" s="19" t="s">
        <v>205</v>
      </c>
    </row>
    <row r="26" spans="1:7">
      <c r="A26" s="5">
        <v>44403.720787673607</v>
      </c>
      <c r="B26" s="2" t="s">
        <v>206</v>
      </c>
      <c r="C26" s="3">
        <v>20130002</v>
      </c>
      <c r="D26" s="2" t="s">
        <v>207</v>
      </c>
      <c r="E26" s="2" t="str">
        <f t="shared" si="0"/>
        <v>DAT20130002</v>
      </c>
      <c r="F26" s="2" t="s">
        <v>140</v>
      </c>
      <c r="G26" s="19" t="s">
        <v>208</v>
      </c>
    </row>
    <row r="27" spans="1:7">
      <c r="A27" s="5">
        <v>44403.720983356485</v>
      </c>
      <c r="B27" s="2" t="s">
        <v>209</v>
      </c>
      <c r="C27" s="3">
        <v>20100005</v>
      </c>
      <c r="D27" s="2" t="s">
        <v>210</v>
      </c>
      <c r="E27" s="2" t="str">
        <f t="shared" si="0"/>
        <v>DAT20100005</v>
      </c>
      <c r="F27" s="2" t="s">
        <v>140</v>
      </c>
      <c r="G27" s="19" t="s">
        <v>211</v>
      </c>
    </row>
    <row r="28" spans="1:7">
      <c r="A28" s="5">
        <v>44403.721074120374</v>
      </c>
      <c r="B28" s="2" t="s">
        <v>212</v>
      </c>
      <c r="C28" s="3">
        <v>18400056</v>
      </c>
      <c r="D28" s="2" t="s">
        <v>213</v>
      </c>
      <c r="E28" s="2" t="str">
        <f t="shared" si="0"/>
        <v>DAT18400056</v>
      </c>
      <c r="F28" s="2" t="s">
        <v>140</v>
      </c>
      <c r="G28" s="19" t="s">
        <v>214</v>
      </c>
    </row>
    <row r="29" spans="1:7">
      <c r="A29" s="5">
        <v>44403.721642060184</v>
      </c>
      <c r="B29" s="2" t="s">
        <v>215</v>
      </c>
      <c r="C29" s="3">
        <v>20130011</v>
      </c>
      <c r="D29" s="2" t="s">
        <v>216</v>
      </c>
      <c r="E29" s="2" t="str">
        <f t="shared" si="0"/>
        <v>DAT20130011</v>
      </c>
      <c r="F29" s="2" t="s">
        <v>140</v>
      </c>
      <c r="G29" s="19" t="s">
        <v>217</v>
      </c>
    </row>
    <row r="30" spans="1:7">
      <c r="A30" s="5">
        <v>44403.722198993055</v>
      </c>
      <c r="B30" s="2" t="s">
        <v>218</v>
      </c>
      <c r="C30" s="3">
        <v>20100008</v>
      </c>
      <c r="D30" s="2" t="s">
        <v>219</v>
      </c>
      <c r="E30" s="2" t="str">
        <f t="shared" si="0"/>
        <v>DAT20100008</v>
      </c>
      <c r="F30" s="2" t="s">
        <v>140</v>
      </c>
      <c r="G30" s="19" t="s">
        <v>220</v>
      </c>
    </row>
    <row r="31" spans="1:7">
      <c r="A31" s="5">
        <v>44403.722311840276</v>
      </c>
      <c r="B31" s="2" t="s">
        <v>221</v>
      </c>
      <c r="C31" s="3">
        <v>20100006</v>
      </c>
      <c r="D31" s="2" t="s">
        <v>222</v>
      </c>
      <c r="E31" s="2" t="str">
        <f t="shared" si="0"/>
        <v>DAT20100006</v>
      </c>
      <c r="F31" s="2" t="s">
        <v>140</v>
      </c>
      <c r="G31" s="19" t="s">
        <v>223</v>
      </c>
    </row>
    <row r="32" spans="1:7">
      <c r="A32" s="5">
        <v>44403.723016504635</v>
      </c>
      <c r="B32" s="2" t="s">
        <v>224</v>
      </c>
      <c r="C32" s="3">
        <v>20100007</v>
      </c>
      <c r="D32" s="2" t="s">
        <v>60</v>
      </c>
      <c r="E32" s="2" t="str">
        <f t="shared" si="0"/>
        <v>DAT20100007</v>
      </c>
      <c r="F32" s="2" t="s">
        <v>140</v>
      </c>
      <c r="G32" s="19" t="s">
        <v>225</v>
      </c>
    </row>
    <row r="33" spans="1:13">
      <c r="A33" s="5">
        <v>44403.724728634261</v>
      </c>
      <c r="B33" s="2" t="s">
        <v>226</v>
      </c>
      <c r="C33" s="3">
        <v>18400047</v>
      </c>
      <c r="D33" s="2" t="s">
        <v>227</v>
      </c>
      <c r="E33" s="2" t="str">
        <f t="shared" si="0"/>
        <v>DAT18400047</v>
      </c>
      <c r="F33" s="2" t="s">
        <v>140</v>
      </c>
      <c r="G33" s="19" t="s">
        <v>228</v>
      </c>
    </row>
    <row r="34" spans="1:13">
      <c r="A34" s="5">
        <v>44403.724888425924</v>
      </c>
      <c r="B34" s="2" t="s">
        <v>229</v>
      </c>
      <c r="C34" s="3">
        <v>20130001</v>
      </c>
      <c r="D34" s="2" t="s">
        <v>230</v>
      </c>
      <c r="E34" s="2" t="str">
        <f t="shared" si="0"/>
        <v>DAT20130001</v>
      </c>
      <c r="F34" s="2" t="s">
        <v>140</v>
      </c>
      <c r="G34" s="19" t="s">
        <v>231</v>
      </c>
    </row>
    <row r="35" spans="1:13">
      <c r="A35" s="5">
        <v>44403.725504409726</v>
      </c>
      <c r="B35" s="2" t="s">
        <v>232</v>
      </c>
      <c r="C35" s="3">
        <v>18500009</v>
      </c>
      <c r="D35" s="2" t="s">
        <v>233</v>
      </c>
      <c r="E35" s="2" t="str">
        <f t="shared" si="0"/>
        <v>DAT18500009</v>
      </c>
      <c r="F35" s="2" t="s">
        <v>140</v>
      </c>
      <c r="G35" s="19" t="s">
        <v>234</v>
      </c>
    </row>
    <row r="36" spans="1:13">
      <c r="A36" s="5">
        <v>44403.729471354163</v>
      </c>
      <c r="B36" s="2" t="s">
        <v>235</v>
      </c>
      <c r="C36" s="3">
        <v>18500084</v>
      </c>
      <c r="D36" s="2" t="s">
        <v>236</v>
      </c>
      <c r="E36" s="2" t="str">
        <f t="shared" si="0"/>
        <v>DAT18500084</v>
      </c>
      <c r="F36" s="2" t="s">
        <v>140</v>
      </c>
      <c r="G36" s="19" t="s">
        <v>237</v>
      </c>
    </row>
    <row r="37" spans="1:13">
      <c r="A37" s="5">
        <v>44403.72972905093</v>
      </c>
      <c r="B37" s="2" t="s">
        <v>238</v>
      </c>
      <c r="C37" s="3">
        <v>17420003</v>
      </c>
      <c r="D37" s="2" t="s">
        <v>239</v>
      </c>
      <c r="E37" s="2" t="str">
        <f t="shared" si="0"/>
        <v>DAT17420003</v>
      </c>
      <c r="F37" s="2" t="s">
        <v>140</v>
      </c>
      <c r="G37" s="19" t="s">
        <v>240</v>
      </c>
    </row>
    <row r="38" spans="1:13">
      <c r="A38" s="5">
        <v>44403.730889849539</v>
      </c>
      <c r="B38" s="2" t="s">
        <v>241</v>
      </c>
      <c r="C38" s="3">
        <v>18400048</v>
      </c>
      <c r="D38" s="2" t="s">
        <v>242</v>
      </c>
      <c r="E38" s="2" t="str">
        <f t="shared" si="0"/>
        <v>DAT18400048</v>
      </c>
      <c r="F38" s="2" t="s">
        <v>140</v>
      </c>
      <c r="G38" s="19" t="s">
        <v>243</v>
      </c>
    </row>
    <row r="39" spans="1:13">
      <c r="A39" s="5">
        <v>44403.733751921296</v>
      </c>
      <c r="B39" s="2" t="s">
        <v>244</v>
      </c>
      <c r="C39" s="3">
        <v>18500017</v>
      </c>
      <c r="D39" s="2" t="s">
        <v>92</v>
      </c>
      <c r="E39" s="2" t="str">
        <f t="shared" si="0"/>
        <v>DAT18500017</v>
      </c>
      <c r="F39" s="2" t="s">
        <v>140</v>
      </c>
      <c r="G39" s="19" t="s">
        <v>245</v>
      </c>
      <c r="H39" s="20"/>
      <c r="I39" s="2"/>
      <c r="J39" s="2"/>
      <c r="K39" s="2"/>
      <c r="L39" s="2"/>
      <c r="M39" s="2"/>
    </row>
    <row r="40" spans="1:13">
      <c r="A40" s="5">
        <v>44403.742618206015</v>
      </c>
      <c r="B40" s="2" t="s">
        <v>246</v>
      </c>
      <c r="C40" s="21">
        <v>20100012</v>
      </c>
      <c r="D40" s="2" t="s">
        <v>247</v>
      </c>
      <c r="E40" s="2" t="str">
        <f t="shared" si="0"/>
        <v>DAT20100012</v>
      </c>
      <c r="F40" s="2" t="s">
        <v>140</v>
      </c>
      <c r="G40" s="19" t="s">
        <v>248</v>
      </c>
      <c r="H40" s="20"/>
      <c r="I40" s="2"/>
      <c r="J40" s="2"/>
      <c r="K40" s="2"/>
      <c r="L40" s="2"/>
      <c r="M40" s="2"/>
    </row>
    <row r="41" spans="1:13">
      <c r="A41" s="5">
        <v>44403.745752326387</v>
      </c>
      <c r="B41" s="2" t="s">
        <v>249</v>
      </c>
      <c r="C41" s="3">
        <v>18500128</v>
      </c>
      <c r="D41" s="2" t="s">
        <v>250</v>
      </c>
      <c r="E41" s="2" t="str">
        <f t="shared" si="0"/>
        <v>DAT18500128</v>
      </c>
      <c r="F41" s="2" t="s">
        <v>140</v>
      </c>
      <c r="G41" s="19" t="s">
        <v>251</v>
      </c>
      <c r="H41" s="20"/>
      <c r="I41" s="2"/>
      <c r="J41" s="2"/>
      <c r="K41" s="2"/>
      <c r="L41" s="2"/>
      <c r="M41" s="2"/>
    </row>
    <row r="42" spans="1:13">
      <c r="A42" s="5">
        <v>44403.745837071758</v>
      </c>
      <c r="B42" s="2" t="s">
        <v>252</v>
      </c>
      <c r="C42" s="3">
        <v>18500113</v>
      </c>
      <c r="D42" s="2" t="s">
        <v>253</v>
      </c>
      <c r="E42" s="2" t="str">
        <f t="shared" si="0"/>
        <v>DAT18500113</v>
      </c>
      <c r="F42" s="2" t="s">
        <v>140</v>
      </c>
      <c r="G42" s="19" t="s">
        <v>254</v>
      </c>
      <c r="H42" s="20"/>
      <c r="I42" s="2"/>
      <c r="J42" s="2"/>
      <c r="K42" s="2"/>
      <c r="L42" s="2"/>
      <c r="M42" s="2"/>
    </row>
    <row r="43" spans="1:13">
      <c r="A43" s="5">
        <v>44403.749423807865</v>
      </c>
      <c r="B43" s="2" t="s">
        <v>255</v>
      </c>
      <c r="C43" s="3">
        <v>19500062</v>
      </c>
      <c r="D43" s="2" t="s">
        <v>103</v>
      </c>
      <c r="E43" s="2" t="str">
        <f t="shared" si="0"/>
        <v>DAT19500062</v>
      </c>
      <c r="F43" s="2" t="s">
        <v>140</v>
      </c>
      <c r="G43" s="19" t="s">
        <v>256</v>
      </c>
      <c r="H43" s="20"/>
      <c r="I43" s="2"/>
      <c r="J43" s="2"/>
      <c r="K43" s="2"/>
      <c r="L43" s="2"/>
      <c r="M43" s="2"/>
    </row>
    <row r="44" spans="1:13">
      <c r="A44" s="5">
        <v>44403.749427662042</v>
      </c>
      <c r="B44" s="2" t="s">
        <v>257</v>
      </c>
      <c r="C44" s="3">
        <v>19500077</v>
      </c>
      <c r="D44" s="2" t="s">
        <v>258</v>
      </c>
      <c r="E44" s="2" t="str">
        <f t="shared" si="0"/>
        <v>DAT19500077</v>
      </c>
      <c r="F44" s="2" t="s">
        <v>140</v>
      </c>
      <c r="G44" s="19" t="s">
        <v>259</v>
      </c>
      <c r="H44" s="20"/>
      <c r="I44" s="20"/>
      <c r="J44" s="2"/>
      <c r="K44" s="2"/>
      <c r="L44" s="2"/>
      <c r="M44" s="2"/>
    </row>
    <row r="45" spans="1:13">
      <c r="A45" s="5">
        <v>44403.749796655087</v>
      </c>
      <c r="B45" s="2" t="s">
        <v>260</v>
      </c>
      <c r="C45" s="3">
        <v>18200002</v>
      </c>
      <c r="D45" s="2" t="s">
        <v>261</v>
      </c>
      <c r="E45" s="2" t="str">
        <f t="shared" si="0"/>
        <v>DAT18200002</v>
      </c>
      <c r="F45" s="2" t="s">
        <v>140</v>
      </c>
      <c r="G45" s="19" t="s">
        <v>262</v>
      </c>
      <c r="H45" s="20"/>
      <c r="I45" s="2"/>
      <c r="J45" s="2"/>
      <c r="K45" s="2"/>
      <c r="L45" s="2"/>
      <c r="M45" s="2"/>
    </row>
    <row r="46" spans="1:13">
      <c r="A46" s="5">
        <v>44403.75030806713</v>
      </c>
      <c r="B46" s="2" t="s">
        <v>263</v>
      </c>
      <c r="C46" s="3">
        <v>17500100</v>
      </c>
      <c r="D46" s="2" t="s">
        <v>264</v>
      </c>
      <c r="E46" s="2" t="str">
        <f t="shared" si="0"/>
        <v>DAT17500100</v>
      </c>
      <c r="F46" s="2" t="s">
        <v>140</v>
      </c>
      <c r="G46" s="19" t="s">
        <v>265</v>
      </c>
      <c r="H46" s="20"/>
      <c r="I46" s="2"/>
      <c r="J46" s="2"/>
      <c r="K46" s="2"/>
      <c r="L46" s="2"/>
      <c r="M46" s="2"/>
    </row>
    <row r="47" spans="1:13">
      <c r="A47" s="5">
        <v>44403.750805347227</v>
      </c>
      <c r="B47" s="2" t="s">
        <v>266</v>
      </c>
      <c r="C47" s="3">
        <v>16500066</v>
      </c>
      <c r="D47" s="2" t="s">
        <v>267</v>
      </c>
      <c r="E47" s="2" t="str">
        <f t="shared" si="0"/>
        <v>DAT16500066</v>
      </c>
      <c r="F47" s="2" t="s">
        <v>140</v>
      </c>
      <c r="G47" s="19" t="s">
        <v>268</v>
      </c>
      <c r="H47" s="20"/>
      <c r="I47" s="2"/>
      <c r="J47" s="2"/>
      <c r="K47" s="2"/>
      <c r="L47" s="2"/>
      <c r="M47" s="2"/>
    </row>
    <row r="48" spans="1:13">
      <c r="A48" s="5">
        <v>44403.751922337964</v>
      </c>
      <c r="B48" s="2" t="s">
        <v>269</v>
      </c>
      <c r="C48" s="3">
        <v>19520006</v>
      </c>
      <c r="D48" s="2" t="s">
        <v>270</v>
      </c>
      <c r="E48" s="2" t="str">
        <f t="shared" si="0"/>
        <v>DAT19520006</v>
      </c>
      <c r="F48" s="2" t="s">
        <v>140</v>
      </c>
      <c r="G48" s="19" t="s">
        <v>271</v>
      </c>
      <c r="H48" s="20"/>
      <c r="I48" s="20"/>
      <c r="J48" s="2"/>
      <c r="K48" s="2"/>
      <c r="L48" s="2"/>
      <c r="M48" s="2"/>
    </row>
    <row r="49" spans="1:13">
      <c r="A49" s="5">
        <v>44403.756223402779</v>
      </c>
      <c r="B49" s="2" t="s">
        <v>272</v>
      </c>
      <c r="C49" s="3">
        <v>18500057</v>
      </c>
      <c r="D49" s="2" t="s">
        <v>97</v>
      </c>
      <c r="E49" s="2" t="str">
        <f t="shared" si="0"/>
        <v>DAT18500057</v>
      </c>
      <c r="F49" s="2" t="s">
        <v>140</v>
      </c>
      <c r="G49" s="19" t="s">
        <v>273</v>
      </c>
      <c r="H49" s="20"/>
      <c r="I49" s="2"/>
      <c r="J49" s="2"/>
      <c r="K49" s="2"/>
      <c r="L49" s="2"/>
      <c r="M49" s="2"/>
    </row>
    <row r="50" spans="1:13">
      <c r="A50" s="5">
        <v>44403.778686203703</v>
      </c>
      <c r="B50" s="2" t="s">
        <v>274</v>
      </c>
      <c r="C50" s="22">
        <v>19400019</v>
      </c>
      <c r="D50" s="23" t="s">
        <v>275</v>
      </c>
      <c r="E50" s="2" t="str">
        <f t="shared" si="0"/>
        <v>DAT19400019</v>
      </c>
      <c r="F50" s="2" t="s">
        <v>140</v>
      </c>
      <c r="G50" s="19" t="s">
        <v>276</v>
      </c>
      <c r="H50" s="20"/>
      <c r="I50" s="2"/>
      <c r="J50" s="2"/>
      <c r="K50" s="2"/>
      <c r="L50" s="2"/>
      <c r="M50" s="2"/>
    </row>
    <row r="51" spans="1:13">
      <c r="A51" s="5">
        <v>44403.779956921295</v>
      </c>
      <c r="B51" s="2" t="s">
        <v>277</v>
      </c>
      <c r="C51" s="22">
        <v>20300011</v>
      </c>
      <c r="D51" s="23" t="s">
        <v>114</v>
      </c>
      <c r="E51" s="2" t="str">
        <f t="shared" si="0"/>
        <v>DAT20300011</v>
      </c>
      <c r="F51" s="2" t="s">
        <v>140</v>
      </c>
      <c r="G51" s="19" t="s">
        <v>278</v>
      </c>
      <c r="H51" s="20"/>
      <c r="I51" s="2"/>
      <c r="J51" s="2"/>
      <c r="K51" s="2"/>
      <c r="L51" s="2"/>
      <c r="M51" s="2"/>
    </row>
    <row r="52" spans="1:13">
      <c r="A52" s="5">
        <v>44403.788889965275</v>
      </c>
      <c r="B52" s="2" t="s">
        <v>279</v>
      </c>
      <c r="C52" s="22">
        <v>18400079</v>
      </c>
      <c r="D52" s="23" t="s">
        <v>79</v>
      </c>
      <c r="E52" s="2" t="str">
        <f t="shared" si="0"/>
        <v>DAT18400079</v>
      </c>
      <c r="F52" s="2" t="s">
        <v>140</v>
      </c>
      <c r="G52" s="19" t="s">
        <v>280</v>
      </c>
      <c r="H52" s="20"/>
      <c r="I52" s="20"/>
      <c r="J52" s="2"/>
      <c r="K52" s="2"/>
      <c r="L52" s="2"/>
      <c r="M52" s="2"/>
    </row>
    <row r="53" spans="1:13">
      <c r="A53" s="5">
        <v>44403.79115730324</v>
      </c>
      <c r="B53" s="2" t="s">
        <v>281</v>
      </c>
      <c r="C53" s="22">
        <v>16500048</v>
      </c>
      <c r="D53" s="23" t="s">
        <v>282</v>
      </c>
      <c r="E53" s="2" t="str">
        <f t="shared" si="0"/>
        <v>DAT16500048</v>
      </c>
      <c r="F53" s="2" t="s">
        <v>140</v>
      </c>
      <c r="G53" s="19" t="s">
        <v>283</v>
      </c>
      <c r="H53" s="20"/>
      <c r="I53" s="20"/>
      <c r="J53" s="2"/>
      <c r="K53" s="2"/>
      <c r="L53" s="2"/>
      <c r="M53" s="2"/>
    </row>
    <row r="54" spans="1:13">
      <c r="A54" s="5">
        <v>44403.81227657407</v>
      </c>
      <c r="B54" s="2" t="s">
        <v>284</v>
      </c>
      <c r="C54" s="3">
        <v>19520007</v>
      </c>
      <c r="D54" s="2" t="s">
        <v>124</v>
      </c>
      <c r="E54" s="2" t="str">
        <f t="shared" si="0"/>
        <v>DAT19520007</v>
      </c>
      <c r="F54" s="2" t="s">
        <v>140</v>
      </c>
      <c r="G54" s="19" t="s">
        <v>285</v>
      </c>
      <c r="H54" s="20"/>
      <c r="I54" s="2"/>
      <c r="J54" s="2"/>
      <c r="K54" s="2"/>
      <c r="L54" s="2"/>
      <c r="M54" s="2"/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</hyperlinks>
  <pageMargins left="0.7" right="0.7" top="0.75" bottom="0.75" header="0.3" footer="0.3"/>
  <legacyDrawing r:id="rId5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139"/>
  <sheetViews>
    <sheetView workbookViewId="0"/>
  </sheetViews>
  <sheetFormatPr defaultColWidth="14.42578125" defaultRowHeight="15.75" customHeight="1"/>
  <cols>
    <col min="1" max="2" width="19.85546875" customWidth="1"/>
  </cols>
  <sheetData>
    <row r="1" spans="1:5">
      <c r="A1" s="2" t="s">
        <v>134</v>
      </c>
      <c r="B1" s="2" t="s">
        <v>1</v>
      </c>
      <c r="C1" s="2" t="s">
        <v>3</v>
      </c>
      <c r="D1" s="2" t="s">
        <v>2</v>
      </c>
      <c r="E1" s="2" t="s">
        <v>64</v>
      </c>
    </row>
    <row r="2" spans="1:5">
      <c r="A2" s="5">
        <v>44428.66172679398</v>
      </c>
      <c r="B2" s="3">
        <v>20430001</v>
      </c>
      <c r="C2" s="2" t="s">
        <v>10</v>
      </c>
      <c r="D2" s="2" t="s">
        <v>286</v>
      </c>
      <c r="E2" s="2" t="s">
        <v>140</v>
      </c>
    </row>
    <row r="3" spans="1:5">
      <c r="A3" s="5">
        <v>44428.634967314814</v>
      </c>
      <c r="B3" s="3">
        <v>20530076</v>
      </c>
      <c r="C3" s="2" t="s">
        <v>35</v>
      </c>
      <c r="D3" s="2" t="s">
        <v>287</v>
      </c>
      <c r="E3" s="2" t="s">
        <v>140</v>
      </c>
    </row>
    <row r="4" spans="1:5">
      <c r="A4" s="5">
        <v>44428.730509039349</v>
      </c>
      <c r="B4" s="3">
        <v>19500014</v>
      </c>
      <c r="C4" s="22" t="s">
        <v>288</v>
      </c>
      <c r="D4" s="2" t="s">
        <v>289</v>
      </c>
      <c r="E4" s="2" t="s">
        <v>140</v>
      </c>
    </row>
    <row r="5" spans="1:5">
      <c r="A5" s="5">
        <v>44428.635463310187</v>
      </c>
      <c r="B5" s="3">
        <v>20500070</v>
      </c>
      <c r="C5" s="2" t="s">
        <v>22</v>
      </c>
      <c r="D5" s="2" t="s">
        <v>290</v>
      </c>
      <c r="E5" s="2" t="s">
        <v>140</v>
      </c>
    </row>
    <row r="6" spans="1:5">
      <c r="A6" s="5">
        <v>44428.635699918981</v>
      </c>
      <c r="B6" s="3">
        <v>20510003</v>
      </c>
      <c r="C6" s="2" t="s">
        <v>4</v>
      </c>
      <c r="D6" s="2" t="s">
        <v>291</v>
      </c>
      <c r="E6" s="2" t="s">
        <v>140</v>
      </c>
    </row>
    <row r="7" spans="1:5">
      <c r="A7" s="5">
        <v>44428.635706226851</v>
      </c>
      <c r="B7" s="3">
        <v>20430009</v>
      </c>
      <c r="C7" s="2" t="s">
        <v>292</v>
      </c>
      <c r="D7" s="2" t="s">
        <v>293</v>
      </c>
      <c r="E7" s="2" t="s">
        <v>140</v>
      </c>
    </row>
    <row r="8" spans="1:5">
      <c r="A8" s="5">
        <v>44428.635721157407</v>
      </c>
      <c r="B8" s="3">
        <v>20430030</v>
      </c>
      <c r="C8" s="2" t="s">
        <v>294</v>
      </c>
      <c r="D8" s="2" t="s">
        <v>295</v>
      </c>
      <c r="E8" s="2" t="s">
        <v>140</v>
      </c>
    </row>
    <row r="9" spans="1:5">
      <c r="A9" s="5">
        <v>44428.635762835649</v>
      </c>
      <c r="B9" s="3">
        <v>20430006</v>
      </c>
      <c r="C9" s="2" t="s">
        <v>7</v>
      </c>
      <c r="D9" s="2" t="s">
        <v>296</v>
      </c>
      <c r="E9" s="2" t="s">
        <v>140</v>
      </c>
    </row>
    <row r="10" spans="1:5">
      <c r="A10" s="5">
        <v>44428.636115138885</v>
      </c>
      <c r="B10" s="3">
        <v>20400042</v>
      </c>
      <c r="C10" s="2" t="s">
        <v>21</v>
      </c>
      <c r="D10" s="2" t="s">
        <v>297</v>
      </c>
      <c r="E10" s="2" t="s">
        <v>140</v>
      </c>
    </row>
    <row r="11" spans="1:5">
      <c r="A11" s="5">
        <v>44428.636321701386</v>
      </c>
      <c r="B11" s="3">
        <v>20430004</v>
      </c>
      <c r="C11" s="2" t="s">
        <v>298</v>
      </c>
      <c r="D11" s="2" t="s">
        <v>299</v>
      </c>
      <c r="E11" s="2" t="s">
        <v>140</v>
      </c>
    </row>
    <row r="12" spans="1:5">
      <c r="A12" s="5">
        <v>44428.636405775462</v>
      </c>
      <c r="B12" s="3">
        <v>20430010</v>
      </c>
      <c r="C12" s="2" t="s">
        <v>300</v>
      </c>
      <c r="D12" s="2" t="s">
        <v>301</v>
      </c>
      <c r="E12" s="2" t="s">
        <v>140</v>
      </c>
    </row>
    <row r="13" spans="1:5">
      <c r="A13" s="5">
        <v>44428.636506053241</v>
      </c>
      <c r="B13" s="3">
        <v>20400038</v>
      </c>
      <c r="C13" s="2" t="s">
        <v>302</v>
      </c>
      <c r="D13" s="2" t="s">
        <v>303</v>
      </c>
      <c r="E13" s="2" t="s">
        <v>140</v>
      </c>
    </row>
    <row r="14" spans="1:5">
      <c r="A14" s="5">
        <v>44428.684957256948</v>
      </c>
      <c r="B14" s="3">
        <v>20330006</v>
      </c>
      <c r="C14" s="2" t="s">
        <v>39</v>
      </c>
      <c r="D14" s="2" t="s">
        <v>304</v>
      </c>
      <c r="E14" s="2" t="s">
        <v>140</v>
      </c>
    </row>
    <row r="15" spans="1:5">
      <c r="A15" s="5">
        <v>44428.636938368058</v>
      </c>
      <c r="B15" s="3">
        <v>20400036</v>
      </c>
      <c r="C15" s="2" t="s">
        <v>305</v>
      </c>
      <c r="D15" s="2" t="s">
        <v>306</v>
      </c>
      <c r="E15" s="2" t="s">
        <v>140</v>
      </c>
    </row>
    <row r="16" spans="1:5">
      <c r="A16" s="5">
        <v>44428.637239131946</v>
      </c>
      <c r="B16" s="3">
        <v>20400033</v>
      </c>
      <c r="C16" s="2" t="s">
        <v>18</v>
      </c>
      <c r="D16" s="2" t="s">
        <v>307</v>
      </c>
      <c r="E16" s="2" t="s">
        <v>140</v>
      </c>
    </row>
    <row r="17" spans="1:5">
      <c r="A17" s="5">
        <v>44428.637881064817</v>
      </c>
      <c r="B17" s="3">
        <v>20530036</v>
      </c>
      <c r="C17" s="2" t="s">
        <v>308</v>
      </c>
      <c r="D17" s="2" t="s">
        <v>309</v>
      </c>
      <c r="E17" s="2" t="s">
        <v>140</v>
      </c>
    </row>
    <row r="18" spans="1:5">
      <c r="A18" s="5">
        <v>44428.637959548607</v>
      </c>
      <c r="B18" s="3">
        <v>20530023</v>
      </c>
      <c r="C18" s="2" t="s">
        <v>310</v>
      </c>
      <c r="D18" s="2" t="s">
        <v>311</v>
      </c>
      <c r="E18" s="2" t="s">
        <v>140</v>
      </c>
    </row>
    <row r="19" spans="1:5">
      <c r="A19" s="5">
        <v>44428.638134930559</v>
      </c>
      <c r="B19" s="3">
        <v>19420001</v>
      </c>
      <c r="C19" s="2" t="s">
        <v>312</v>
      </c>
      <c r="D19" s="2" t="s">
        <v>313</v>
      </c>
      <c r="E19" s="2" t="s">
        <v>140</v>
      </c>
    </row>
    <row r="20" spans="1:5">
      <c r="A20" s="5">
        <v>44428.638164027783</v>
      </c>
      <c r="B20" s="3">
        <v>20530026</v>
      </c>
      <c r="C20" s="2" t="s">
        <v>314</v>
      </c>
      <c r="D20" s="2" t="s">
        <v>315</v>
      </c>
      <c r="E20" s="2" t="s">
        <v>140</v>
      </c>
    </row>
    <row r="21" spans="1:5">
      <c r="A21" s="5">
        <v>44428.638327997687</v>
      </c>
      <c r="B21" s="3">
        <v>19520003</v>
      </c>
      <c r="C21" s="2" t="s">
        <v>40</v>
      </c>
      <c r="D21" s="2" t="s">
        <v>316</v>
      </c>
      <c r="E21" s="2" t="s">
        <v>140</v>
      </c>
    </row>
    <row r="22" spans="1:5">
      <c r="A22" s="5">
        <v>44428.638640567129</v>
      </c>
      <c r="B22" s="3">
        <v>20430032</v>
      </c>
      <c r="C22" s="2" t="s">
        <v>317</v>
      </c>
      <c r="D22" s="2" t="s">
        <v>318</v>
      </c>
      <c r="E22" s="2" t="s">
        <v>140</v>
      </c>
    </row>
    <row r="23" spans="1:5">
      <c r="A23" s="5">
        <v>44428.639502141203</v>
      </c>
      <c r="B23" s="3">
        <v>20500088</v>
      </c>
      <c r="C23" s="2" t="s">
        <v>9</v>
      </c>
      <c r="D23" s="2" t="s">
        <v>319</v>
      </c>
      <c r="E23" s="2" t="s">
        <v>140</v>
      </c>
    </row>
    <row r="24" spans="1:5">
      <c r="A24" s="5">
        <v>44428.639510092587</v>
      </c>
      <c r="B24" s="3">
        <v>20400048</v>
      </c>
      <c r="C24" s="2" t="s">
        <v>320</v>
      </c>
      <c r="D24" s="2" t="s">
        <v>321</v>
      </c>
      <c r="E24" s="2" t="s">
        <v>140</v>
      </c>
    </row>
    <row r="25" spans="1:5">
      <c r="A25" s="5">
        <v>44428.639947592594</v>
      </c>
      <c r="B25" s="3">
        <v>20330002</v>
      </c>
      <c r="C25" s="2" t="s">
        <v>322</v>
      </c>
      <c r="D25" s="2" t="s">
        <v>323</v>
      </c>
      <c r="E25" s="2" t="s">
        <v>140</v>
      </c>
    </row>
    <row r="26" spans="1:5">
      <c r="A26" s="5">
        <v>44428.640030891205</v>
      </c>
      <c r="B26" s="3">
        <v>20500040</v>
      </c>
      <c r="C26" s="2" t="s">
        <v>324</v>
      </c>
      <c r="D26" s="2" t="s">
        <v>325</v>
      </c>
      <c r="E26" s="2" t="s">
        <v>140</v>
      </c>
    </row>
    <row r="27" spans="1:5">
      <c r="A27" s="5">
        <v>44428.640032407406</v>
      </c>
      <c r="B27" s="3">
        <v>18400005</v>
      </c>
      <c r="C27" s="2" t="s">
        <v>326</v>
      </c>
      <c r="D27" s="2" t="s">
        <v>327</v>
      </c>
      <c r="E27" s="2" t="s">
        <v>140</v>
      </c>
    </row>
    <row r="28" spans="1:5">
      <c r="A28" s="5">
        <v>44428.640254768514</v>
      </c>
      <c r="B28" s="3">
        <v>20530079</v>
      </c>
      <c r="C28" s="2" t="s">
        <v>328</v>
      </c>
      <c r="D28" s="2" t="s">
        <v>329</v>
      </c>
      <c r="E28" s="2" t="s">
        <v>140</v>
      </c>
    </row>
    <row r="29" spans="1:5">
      <c r="A29" s="5">
        <v>44428.641035243054</v>
      </c>
      <c r="B29" s="3">
        <v>20430013</v>
      </c>
      <c r="C29" s="2" t="s">
        <v>330</v>
      </c>
      <c r="D29" s="2" t="s">
        <v>331</v>
      </c>
      <c r="E29" s="2" t="s">
        <v>140</v>
      </c>
    </row>
    <row r="30" spans="1:5">
      <c r="A30" s="5">
        <v>44428.64113207176</v>
      </c>
      <c r="B30" s="3">
        <v>20530015</v>
      </c>
      <c r="C30" s="2" t="s">
        <v>332</v>
      </c>
      <c r="D30" s="2" t="s">
        <v>333</v>
      </c>
      <c r="E30" s="2" t="s">
        <v>140</v>
      </c>
    </row>
    <row r="31" spans="1:5">
      <c r="A31" s="5">
        <v>44428.641191527779</v>
      </c>
      <c r="B31" s="21">
        <v>19400022</v>
      </c>
      <c r="C31" s="2" t="s">
        <v>334</v>
      </c>
      <c r="D31" s="2" t="s">
        <v>335</v>
      </c>
      <c r="E31" s="2" t="s">
        <v>140</v>
      </c>
    </row>
    <row r="32" spans="1:5">
      <c r="A32" s="5">
        <v>44428.641277337963</v>
      </c>
      <c r="B32" s="3">
        <v>20530028</v>
      </c>
      <c r="C32" s="2" t="s">
        <v>48</v>
      </c>
      <c r="D32" s="2" t="s">
        <v>336</v>
      </c>
      <c r="E32" s="2" t="s">
        <v>140</v>
      </c>
    </row>
    <row r="33" spans="1:11">
      <c r="A33" s="5">
        <v>44428.641306863428</v>
      </c>
      <c r="B33" s="3">
        <v>20530014</v>
      </c>
      <c r="C33" s="2" t="s">
        <v>337</v>
      </c>
      <c r="D33" s="2" t="s">
        <v>338</v>
      </c>
      <c r="E33" s="2" t="s">
        <v>140</v>
      </c>
    </row>
    <row r="34" spans="1:11">
      <c r="A34" s="5">
        <v>44428.641375960651</v>
      </c>
      <c r="B34" s="3">
        <v>20530017</v>
      </c>
      <c r="C34" s="2" t="s">
        <v>34</v>
      </c>
      <c r="D34" s="2" t="s">
        <v>339</v>
      </c>
      <c r="E34" s="2" t="s">
        <v>140</v>
      </c>
    </row>
    <row r="35" spans="1:11">
      <c r="A35" s="5">
        <v>44428.641436273145</v>
      </c>
      <c r="B35" s="21">
        <v>19400021</v>
      </c>
      <c r="C35" s="2" t="s">
        <v>340</v>
      </c>
      <c r="D35" s="2" t="s">
        <v>341</v>
      </c>
      <c r="E35" s="2" t="s">
        <v>140</v>
      </c>
    </row>
    <row r="36" spans="1:11">
      <c r="A36" s="5">
        <v>44428.641606608799</v>
      </c>
      <c r="B36" s="21">
        <v>19400012</v>
      </c>
      <c r="C36" s="2" t="s">
        <v>58</v>
      </c>
      <c r="D36" s="2" t="s">
        <v>342</v>
      </c>
      <c r="E36" s="2" t="s">
        <v>140</v>
      </c>
    </row>
    <row r="37" spans="1:11">
      <c r="A37" s="5">
        <v>44428.641636400462</v>
      </c>
      <c r="B37" s="3">
        <v>20530027</v>
      </c>
      <c r="C37" s="2" t="s">
        <v>343</v>
      </c>
      <c r="D37" s="2" t="s">
        <v>344</v>
      </c>
      <c r="E37" s="2" t="s">
        <v>140</v>
      </c>
    </row>
    <row r="38" spans="1:11">
      <c r="A38" s="5">
        <v>44428.645523043982</v>
      </c>
      <c r="B38" s="3">
        <v>20430005</v>
      </c>
      <c r="C38" s="2" t="s">
        <v>345</v>
      </c>
      <c r="D38" s="2" t="s">
        <v>346</v>
      </c>
      <c r="E38" s="2" t="s">
        <v>140</v>
      </c>
    </row>
    <row r="39" spans="1:11">
      <c r="A39" s="5">
        <v>44428.646615428239</v>
      </c>
      <c r="B39" s="3">
        <v>20500083</v>
      </c>
      <c r="C39" s="2" t="s">
        <v>347</v>
      </c>
      <c r="D39" s="2" t="s">
        <v>348</v>
      </c>
      <c r="E39" s="2" t="s">
        <v>140</v>
      </c>
      <c r="F39" s="20"/>
      <c r="G39" s="2"/>
      <c r="H39" s="2"/>
      <c r="I39" s="2"/>
      <c r="J39" s="2"/>
      <c r="K39" s="2"/>
    </row>
    <row r="40" spans="1:11">
      <c r="A40" s="5">
        <v>44428.642018645834</v>
      </c>
      <c r="B40" s="22">
        <v>20430003</v>
      </c>
      <c r="C40" s="2" t="s">
        <v>349</v>
      </c>
      <c r="D40" s="2" t="s">
        <v>350</v>
      </c>
      <c r="E40" s="2" t="s">
        <v>140</v>
      </c>
      <c r="F40" s="20"/>
      <c r="G40" s="2"/>
      <c r="H40" s="2"/>
      <c r="I40" s="2"/>
      <c r="J40" s="2"/>
      <c r="K40" s="2"/>
    </row>
    <row r="41" spans="1:11">
      <c r="A41" s="5">
        <v>44428.642116377319</v>
      </c>
      <c r="B41" s="3">
        <v>20530031</v>
      </c>
      <c r="C41" s="2" t="s">
        <v>351</v>
      </c>
      <c r="D41" s="2" t="s">
        <v>352</v>
      </c>
      <c r="E41" s="2" t="s">
        <v>140</v>
      </c>
      <c r="F41" s="20"/>
      <c r="G41" s="2"/>
      <c r="H41" s="2"/>
      <c r="I41" s="2"/>
      <c r="J41" s="2"/>
      <c r="K41" s="2"/>
    </row>
    <row r="42" spans="1:11">
      <c r="A42" s="5">
        <v>44428.642513032406</v>
      </c>
      <c r="B42" s="3">
        <v>20430025</v>
      </c>
      <c r="C42" s="2" t="s">
        <v>353</v>
      </c>
      <c r="D42" s="2" t="s">
        <v>354</v>
      </c>
      <c r="E42" s="2" t="s">
        <v>140</v>
      </c>
      <c r="F42" s="20"/>
      <c r="G42" s="2"/>
      <c r="H42" s="2"/>
      <c r="I42" s="2"/>
      <c r="J42" s="2"/>
      <c r="K42" s="2"/>
    </row>
    <row r="43" spans="1:11">
      <c r="A43" s="5">
        <v>44428.643081655093</v>
      </c>
      <c r="B43" s="3">
        <v>20500042</v>
      </c>
      <c r="C43" s="2" t="s">
        <v>355</v>
      </c>
      <c r="D43" s="2" t="s">
        <v>356</v>
      </c>
      <c r="E43" s="2" t="s">
        <v>140</v>
      </c>
      <c r="F43" s="20"/>
      <c r="G43" s="2"/>
      <c r="H43" s="2"/>
      <c r="I43" s="2"/>
      <c r="J43" s="2"/>
      <c r="K43" s="2"/>
    </row>
    <row r="44" spans="1:11">
      <c r="A44" s="5">
        <v>44428.643601145828</v>
      </c>
      <c r="B44" s="3">
        <v>20400046</v>
      </c>
      <c r="C44" s="2" t="s">
        <v>357</v>
      </c>
      <c r="D44" s="2" t="s">
        <v>358</v>
      </c>
      <c r="E44" s="2" t="s">
        <v>140</v>
      </c>
      <c r="F44" s="20"/>
      <c r="G44" s="20"/>
      <c r="H44" s="2"/>
      <c r="I44" s="2"/>
      <c r="J44" s="2"/>
      <c r="K44" s="2"/>
    </row>
    <row r="45" spans="1:11">
      <c r="A45" s="5">
        <v>44428.644260474539</v>
      </c>
      <c r="B45" s="3">
        <v>20430011</v>
      </c>
      <c r="C45" s="2" t="s">
        <v>53</v>
      </c>
      <c r="D45" s="2" t="s">
        <v>359</v>
      </c>
      <c r="E45" s="2" t="s">
        <v>140</v>
      </c>
      <c r="F45" s="20"/>
      <c r="G45" s="2"/>
      <c r="H45" s="2"/>
      <c r="I45" s="2"/>
      <c r="J45" s="2"/>
      <c r="K45" s="2"/>
    </row>
    <row r="46" spans="1:11">
      <c r="A46" s="5">
        <v>44428.682901099535</v>
      </c>
      <c r="B46" s="3">
        <v>20530003</v>
      </c>
      <c r="C46" s="2" t="s">
        <v>360</v>
      </c>
      <c r="D46" s="2" t="s">
        <v>361</v>
      </c>
      <c r="E46" s="2" t="s">
        <v>140</v>
      </c>
      <c r="F46" s="20"/>
      <c r="G46" s="2"/>
      <c r="H46" s="2"/>
      <c r="I46" s="2"/>
      <c r="J46" s="2"/>
      <c r="K46" s="2"/>
    </row>
    <row r="47" spans="1:11">
      <c r="A47" s="5">
        <v>44428.645785590277</v>
      </c>
      <c r="B47" s="21">
        <v>19410004</v>
      </c>
      <c r="C47" s="2" t="s">
        <v>29</v>
      </c>
      <c r="D47" s="2" t="s">
        <v>362</v>
      </c>
      <c r="E47" s="2" t="s">
        <v>140</v>
      </c>
      <c r="F47" s="20"/>
      <c r="G47" s="2"/>
      <c r="H47" s="2"/>
      <c r="I47" s="2"/>
      <c r="J47" s="2"/>
      <c r="K47" s="2"/>
    </row>
    <row r="48" spans="1:11">
      <c r="A48" s="5">
        <v>44428.646290289355</v>
      </c>
      <c r="B48" s="3">
        <v>20400043</v>
      </c>
      <c r="C48" s="2" t="s">
        <v>363</v>
      </c>
      <c r="D48" s="2" t="s">
        <v>364</v>
      </c>
      <c r="E48" s="2" t="s">
        <v>140</v>
      </c>
      <c r="F48" s="20"/>
      <c r="G48" s="20"/>
      <c r="H48" s="2"/>
      <c r="I48" s="2"/>
      <c r="J48" s="2"/>
      <c r="K48" s="2"/>
    </row>
    <row r="49" spans="1:11">
      <c r="A49" s="5">
        <v>44428.64728336806</v>
      </c>
      <c r="B49" s="3">
        <v>20500080</v>
      </c>
      <c r="C49" s="2" t="s">
        <v>365</v>
      </c>
      <c r="D49" s="2" t="s">
        <v>366</v>
      </c>
      <c r="E49" s="2" t="s">
        <v>140</v>
      </c>
      <c r="F49" s="20"/>
      <c r="G49" s="2"/>
      <c r="H49" s="2"/>
      <c r="I49" s="2"/>
      <c r="J49" s="2"/>
      <c r="K49" s="2"/>
    </row>
    <row r="50" spans="1:11">
      <c r="A50" s="5">
        <v>44428.647323055557</v>
      </c>
      <c r="B50" s="22">
        <v>20530077</v>
      </c>
      <c r="C50" s="23" t="s">
        <v>367</v>
      </c>
      <c r="D50" s="2" t="s">
        <v>368</v>
      </c>
      <c r="E50" s="2" t="s">
        <v>140</v>
      </c>
      <c r="F50" s="20"/>
      <c r="G50" s="2"/>
      <c r="H50" s="2"/>
      <c r="I50" s="2"/>
      <c r="J50" s="2"/>
      <c r="K50" s="2"/>
    </row>
    <row r="51" spans="1:11">
      <c r="A51" s="5">
        <v>44428.648345439811</v>
      </c>
      <c r="B51" s="22">
        <v>20530019</v>
      </c>
      <c r="C51" s="23" t="s">
        <v>6</v>
      </c>
      <c r="D51" s="2" t="s">
        <v>369</v>
      </c>
      <c r="E51" s="2" t="s">
        <v>140</v>
      </c>
      <c r="F51" s="20"/>
      <c r="G51" s="2"/>
      <c r="H51" s="2"/>
      <c r="I51" s="2"/>
      <c r="J51" s="2"/>
      <c r="K51" s="2"/>
    </row>
    <row r="52" spans="1:11">
      <c r="A52" s="5">
        <v>44428.648366203706</v>
      </c>
      <c r="B52" s="22">
        <v>19400010</v>
      </c>
      <c r="C52" s="23" t="s">
        <v>370</v>
      </c>
      <c r="D52" s="2" t="s">
        <v>371</v>
      </c>
      <c r="E52" s="2" t="s">
        <v>140</v>
      </c>
      <c r="F52" s="20"/>
      <c r="G52" s="20"/>
      <c r="H52" s="2"/>
      <c r="I52" s="2"/>
      <c r="J52" s="2"/>
      <c r="K52" s="2"/>
    </row>
    <row r="53" spans="1:11">
      <c r="A53" s="5">
        <v>44428.648415497686</v>
      </c>
      <c r="B53" s="22">
        <v>20530005</v>
      </c>
      <c r="C53" s="23" t="s">
        <v>17</v>
      </c>
      <c r="D53" s="2" t="s">
        <v>372</v>
      </c>
      <c r="E53" s="2" t="s">
        <v>140</v>
      </c>
      <c r="F53" s="20"/>
      <c r="G53" s="20"/>
      <c r="H53" s="2"/>
      <c r="I53" s="2"/>
      <c r="J53" s="2"/>
      <c r="K53" s="2"/>
    </row>
    <row r="54" spans="1:11">
      <c r="A54" s="5">
        <v>44428.648546168981</v>
      </c>
      <c r="B54" s="3">
        <v>20430055</v>
      </c>
      <c r="C54" s="2" t="s">
        <v>373</v>
      </c>
      <c r="D54" s="2" t="s">
        <v>374</v>
      </c>
      <c r="E54" s="2" t="s">
        <v>140</v>
      </c>
      <c r="F54" s="20"/>
      <c r="G54" s="2"/>
      <c r="H54" s="2"/>
      <c r="I54" s="2"/>
      <c r="J54" s="2"/>
      <c r="K54" s="2"/>
    </row>
    <row r="55" spans="1:11">
      <c r="A55" s="17">
        <v>44428.648708877314</v>
      </c>
      <c r="B55" s="17">
        <v>18520014</v>
      </c>
      <c r="C55" s="17" t="s">
        <v>375</v>
      </c>
      <c r="D55" s="17" t="s">
        <v>376</v>
      </c>
      <c r="E55" s="17" t="s">
        <v>140</v>
      </c>
    </row>
    <row r="56" spans="1:11">
      <c r="A56" s="17">
        <v>44428.649573460643</v>
      </c>
      <c r="B56" s="17">
        <v>20420001</v>
      </c>
      <c r="C56" s="17" t="s">
        <v>20</v>
      </c>
      <c r="D56" s="17" t="s">
        <v>377</v>
      </c>
      <c r="E56" s="17" t="s">
        <v>140</v>
      </c>
    </row>
    <row r="57" spans="1:11">
      <c r="A57" s="17">
        <v>44428.650118229169</v>
      </c>
      <c r="B57" s="16">
        <v>19400018</v>
      </c>
      <c r="C57" s="17" t="s">
        <v>378</v>
      </c>
      <c r="D57" s="17" t="s">
        <v>379</v>
      </c>
      <c r="E57" s="17" t="s">
        <v>140</v>
      </c>
    </row>
    <row r="58" spans="1:11">
      <c r="A58" s="17">
        <v>44428.650208715277</v>
      </c>
      <c r="B58" s="16">
        <v>19400013</v>
      </c>
      <c r="C58" s="17" t="s">
        <v>380</v>
      </c>
      <c r="D58" s="17" t="s">
        <v>381</v>
      </c>
      <c r="E58" s="17" t="s">
        <v>140</v>
      </c>
    </row>
    <row r="59" spans="1:11">
      <c r="A59" s="17">
        <v>44428.650209918982</v>
      </c>
      <c r="B59" s="17">
        <v>20100007</v>
      </c>
      <c r="C59" s="17" t="s">
        <v>60</v>
      </c>
      <c r="D59" s="17" t="s">
        <v>382</v>
      </c>
      <c r="E59" s="17" t="s">
        <v>140</v>
      </c>
    </row>
    <row r="60" spans="1:11">
      <c r="A60" s="17">
        <v>44428.651248263894</v>
      </c>
      <c r="B60" s="16">
        <v>19400008</v>
      </c>
      <c r="C60" s="17" t="s">
        <v>383</v>
      </c>
      <c r="D60" s="17" t="s">
        <v>384</v>
      </c>
      <c r="E60" s="17" t="s">
        <v>140</v>
      </c>
    </row>
    <row r="61" spans="1:11">
      <c r="A61" s="17">
        <v>44428.651819652776</v>
      </c>
      <c r="B61" s="17">
        <v>20500049</v>
      </c>
      <c r="C61" s="17" t="s">
        <v>385</v>
      </c>
      <c r="D61" s="17" t="s">
        <v>386</v>
      </c>
      <c r="E61" s="17" t="s">
        <v>140</v>
      </c>
    </row>
    <row r="62" spans="1:11">
      <c r="A62" s="17">
        <v>44428.6518874537</v>
      </c>
      <c r="B62" s="16">
        <v>19400011</v>
      </c>
      <c r="C62" s="17" t="s">
        <v>387</v>
      </c>
      <c r="D62" s="17" t="s">
        <v>388</v>
      </c>
      <c r="E62" s="17" t="s">
        <v>140</v>
      </c>
    </row>
    <row r="63" spans="1:11">
      <c r="A63" s="17">
        <v>44428.652010115737</v>
      </c>
      <c r="B63" s="17">
        <v>20500085</v>
      </c>
      <c r="C63" s="17" t="s">
        <v>31</v>
      </c>
      <c r="D63" s="17" t="s">
        <v>389</v>
      </c>
      <c r="E63" s="17" t="s">
        <v>140</v>
      </c>
    </row>
    <row r="64" spans="1:11">
      <c r="A64" s="17">
        <v>44428.652265266202</v>
      </c>
      <c r="B64" s="17">
        <v>20430007</v>
      </c>
      <c r="C64" s="17" t="s">
        <v>390</v>
      </c>
      <c r="D64" s="17" t="s">
        <v>391</v>
      </c>
      <c r="E64" s="17" t="s">
        <v>140</v>
      </c>
    </row>
    <row r="65" spans="1:5">
      <c r="A65" s="17">
        <v>44428.652719004633</v>
      </c>
      <c r="B65" s="17">
        <v>20430026</v>
      </c>
      <c r="C65" s="17" t="s">
        <v>392</v>
      </c>
      <c r="D65" s="17" t="s">
        <v>393</v>
      </c>
      <c r="E65" s="17" t="s">
        <v>140</v>
      </c>
    </row>
    <row r="66" spans="1:5">
      <c r="A66" s="17">
        <v>44428.652940173612</v>
      </c>
      <c r="B66" s="17">
        <v>20530008</v>
      </c>
      <c r="C66" s="17" t="s">
        <v>394</v>
      </c>
      <c r="D66" s="17" t="s">
        <v>395</v>
      </c>
      <c r="E66" s="17" t="s">
        <v>140</v>
      </c>
    </row>
    <row r="67" spans="1:5">
      <c r="A67" s="17">
        <v>44428.652944861111</v>
      </c>
      <c r="B67" s="17">
        <v>20530007</v>
      </c>
      <c r="C67" s="17" t="s">
        <v>37</v>
      </c>
      <c r="D67" s="17" t="s">
        <v>396</v>
      </c>
      <c r="E67" s="17" t="s">
        <v>140</v>
      </c>
    </row>
    <row r="68" spans="1:5">
      <c r="A68" s="17">
        <v>44428.727313263887</v>
      </c>
      <c r="B68" s="17">
        <v>20500058</v>
      </c>
      <c r="C68" s="17" t="s">
        <v>59</v>
      </c>
      <c r="D68" s="17" t="s">
        <v>397</v>
      </c>
      <c r="E68" s="17" t="s">
        <v>140</v>
      </c>
    </row>
    <row r="69" spans="1:5">
      <c r="A69" s="17">
        <v>44428.654342546295</v>
      </c>
      <c r="B69" s="17">
        <v>20500067</v>
      </c>
      <c r="C69" s="17" t="s">
        <v>398</v>
      </c>
      <c r="D69" s="17" t="s">
        <v>399</v>
      </c>
      <c r="E69" s="17" t="s">
        <v>140</v>
      </c>
    </row>
    <row r="70" spans="1:5">
      <c r="A70" s="17">
        <v>44428.654397893522</v>
      </c>
      <c r="B70" s="17">
        <v>20500069</v>
      </c>
      <c r="C70" s="17" t="s">
        <v>400</v>
      </c>
      <c r="D70" s="17" t="s">
        <v>401</v>
      </c>
      <c r="E70" s="17" t="s">
        <v>140</v>
      </c>
    </row>
    <row r="71" spans="1:5">
      <c r="A71" s="17">
        <v>44428.654560474533</v>
      </c>
      <c r="B71" s="17">
        <v>20530001</v>
      </c>
      <c r="C71" s="17" t="s">
        <v>402</v>
      </c>
      <c r="D71" s="17" t="s">
        <v>403</v>
      </c>
      <c r="E71" s="17" t="s">
        <v>140</v>
      </c>
    </row>
    <row r="72" spans="1:5">
      <c r="A72" s="17">
        <v>44428.655516701387</v>
      </c>
      <c r="B72" s="17">
        <v>20530022</v>
      </c>
      <c r="C72" s="17" t="s">
        <v>404</v>
      </c>
      <c r="D72" s="17" t="s">
        <v>405</v>
      </c>
      <c r="E72" s="17" t="s">
        <v>140</v>
      </c>
    </row>
    <row r="73" spans="1:5">
      <c r="A73" s="17">
        <v>44428.657055335643</v>
      </c>
      <c r="B73" s="17">
        <v>20500057</v>
      </c>
      <c r="C73" s="17" t="s">
        <v>56</v>
      </c>
      <c r="D73" s="17" t="s">
        <v>406</v>
      </c>
      <c r="E73" s="17" t="s">
        <v>140</v>
      </c>
    </row>
    <row r="74" spans="1:5">
      <c r="A74" s="17">
        <v>44428.662155185186</v>
      </c>
      <c r="B74" s="17">
        <v>20530035</v>
      </c>
      <c r="C74" s="17" t="s">
        <v>407</v>
      </c>
      <c r="D74" s="17" t="s">
        <v>408</v>
      </c>
      <c r="E74" s="17" t="s">
        <v>140</v>
      </c>
    </row>
    <row r="75" spans="1:5">
      <c r="A75" s="17">
        <v>44428.663902222223</v>
      </c>
      <c r="B75" s="17">
        <v>20530011</v>
      </c>
      <c r="C75" s="17" t="s">
        <v>409</v>
      </c>
      <c r="D75" s="17" t="s">
        <v>410</v>
      </c>
      <c r="E75" s="17" t="s">
        <v>140</v>
      </c>
    </row>
    <row r="76" spans="1:5">
      <c r="A76" s="17">
        <v>44428.665011087964</v>
      </c>
      <c r="B76" s="17">
        <v>20400047</v>
      </c>
      <c r="C76" s="17" t="s">
        <v>411</v>
      </c>
      <c r="D76" s="17" t="s">
        <v>412</v>
      </c>
      <c r="E76" s="17" t="s">
        <v>140</v>
      </c>
    </row>
    <row r="77" spans="1:5">
      <c r="A77" s="17">
        <v>44428.668637187497</v>
      </c>
      <c r="B77" s="17">
        <v>20300009</v>
      </c>
      <c r="C77" s="17" t="s">
        <v>23</v>
      </c>
      <c r="D77" s="17" t="s">
        <v>413</v>
      </c>
      <c r="E77" s="17" t="s">
        <v>140</v>
      </c>
    </row>
    <row r="78" spans="1:5">
      <c r="A78" s="17">
        <v>44428.671106574075</v>
      </c>
      <c r="B78" s="17">
        <v>19300011</v>
      </c>
      <c r="C78" s="17" t="s">
        <v>414</v>
      </c>
      <c r="D78" s="17" t="s">
        <v>415</v>
      </c>
      <c r="E78" s="17" t="s">
        <v>140</v>
      </c>
    </row>
    <row r="79" spans="1:5">
      <c r="A79" s="17">
        <v>44428.676696064816</v>
      </c>
      <c r="B79" s="17">
        <v>20430028</v>
      </c>
      <c r="C79" s="17" t="s">
        <v>42</v>
      </c>
      <c r="D79" s="17" t="s">
        <v>416</v>
      </c>
      <c r="E79" s="17" t="s">
        <v>140</v>
      </c>
    </row>
    <row r="80" spans="1:5">
      <c r="A80" s="17">
        <v>44428.687020462967</v>
      </c>
      <c r="B80" s="17">
        <v>20500047</v>
      </c>
      <c r="C80" s="17" t="s">
        <v>26</v>
      </c>
      <c r="D80" s="17" t="s">
        <v>417</v>
      </c>
      <c r="E80" s="17" t="s">
        <v>140</v>
      </c>
    </row>
    <row r="81" spans="1:5">
      <c r="A81" s="17">
        <v>44428.690618148146</v>
      </c>
      <c r="B81" s="17">
        <v>20500084</v>
      </c>
      <c r="C81" s="17" t="s">
        <v>418</v>
      </c>
      <c r="D81" s="17" t="s">
        <v>419</v>
      </c>
      <c r="E81" s="17" t="s">
        <v>140</v>
      </c>
    </row>
    <row r="82" spans="1:5">
      <c r="A82" s="17">
        <v>44428.691602893523</v>
      </c>
      <c r="B82" s="17">
        <v>20400034</v>
      </c>
      <c r="C82" s="17" t="s">
        <v>13</v>
      </c>
      <c r="D82" s="17" t="s">
        <v>420</v>
      </c>
      <c r="E82" s="17" t="s">
        <v>140</v>
      </c>
    </row>
    <row r="83" spans="1:5">
      <c r="A83" s="17">
        <v>44428.691660312499</v>
      </c>
      <c r="B83" s="17">
        <v>20410001</v>
      </c>
      <c r="C83" s="17" t="s">
        <v>45</v>
      </c>
      <c r="D83" s="17" t="s">
        <v>421</v>
      </c>
      <c r="E83" s="17" t="s">
        <v>140</v>
      </c>
    </row>
    <row r="84" spans="1:5">
      <c r="A84" s="17">
        <v>44428.692146400463</v>
      </c>
      <c r="B84" s="17">
        <v>20410002</v>
      </c>
      <c r="C84" s="17" t="s">
        <v>422</v>
      </c>
      <c r="D84" s="17" t="s">
        <v>423</v>
      </c>
      <c r="E84" s="17" t="s">
        <v>140</v>
      </c>
    </row>
    <row r="85" spans="1:5">
      <c r="A85" s="17">
        <v>44428.692761817132</v>
      </c>
      <c r="B85" s="17">
        <v>20410003</v>
      </c>
      <c r="C85" s="17" t="s">
        <v>38</v>
      </c>
      <c r="D85" s="17" t="s">
        <v>424</v>
      </c>
      <c r="E85" s="17" t="s">
        <v>140</v>
      </c>
    </row>
    <row r="86" spans="1:5">
      <c r="A86" s="17">
        <v>44428.692866064812</v>
      </c>
      <c r="B86" s="17">
        <v>20500071</v>
      </c>
      <c r="C86" s="17" t="s">
        <v>32</v>
      </c>
      <c r="D86" s="17" t="s">
        <v>425</v>
      </c>
      <c r="E86" s="17" t="s">
        <v>140</v>
      </c>
    </row>
    <row r="87" spans="1:5">
      <c r="A87" s="17">
        <v>44428.694083078706</v>
      </c>
      <c r="B87" s="17">
        <v>20530020</v>
      </c>
      <c r="C87" s="17" t="s">
        <v>57</v>
      </c>
      <c r="D87" s="17" t="s">
        <v>426</v>
      </c>
      <c r="E87" s="17" t="s">
        <v>140</v>
      </c>
    </row>
    <row r="88" spans="1:5">
      <c r="A88" s="17">
        <v>44428.694236516203</v>
      </c>
      <c r="B88" s="17">
        <v>20410006</v>
      </c>
      <c r="C88" s="17" t="s">
        <v>50</v>
      </c>
      <c r="D88" s="17" t="s">
        <v>427</v>
      </c>
      <c r="E88" s="17" t="s">
        <v>140</v>
      </c>
    </row>
    <row r="89" spans="1:5">
      <c r="A89" s="17">
        <v>44428.694356527776</v>
      </c>
      <c r="B89" s="17">
        <v>20430053</v>
      </c>
      <c r="C89" s="17" t="s">
        <v>428</v>
      </c>
      <c r="D89" s="17" t="s">
        <v>429</v>
      </c>
      <c r="E89" s="17" t="s">
        <v>140</v>
      </c>
    </row>
    <row r="90" spans="1:5">
      <c r="A90" s="17">
        <v>44428.695122060184</v>
      </c>
      <c r="B90" s="17">
        <v>20400039</v>
      </c>
      <c r="C90" s="17" t="s">
        <v>430</v>
      </c>
      <c r="D90" s="17" t="s">
        <v>431</v>
      </c>
      <c r="E90" s="17" t="s">
        <v>140</v>
      </c>
    </row>
    <row r="91" spans="1:5">
      <c r="A91" s="17">
        <v>44428.695300706022</v>
      </c>
      <c r="B91" s="17">
        <v>20500045</v>
      </c>
      <c r="C91" s="17" t="s">
        <v>28</v>
      </c>
      <c r="D91" s="17" t="s">
        <v>432</v>
      </c>
      <c r="E91" s="17" t="s">
        <v>140</v>
      </c>
    </row>
    <row r="92" spans="1:5">
      <c r="A92" s="17">
        <v>44428.696437800929</v>
      </c>
      <c r="B92" s="17">
        <v>20430024</v>
      </c>
      <c r="C92" s="17" t="s">
        <v>433</v>
      </c>
      <c r="D92" s="17" t="s">
        <v>434</v>
      </c>
      <c r="E92" s="17" t="s">
        <v>140</v>
      </c>
    </row>
    <row r="93" spans="1:5">
      <c r="A93" s="17">
        <v>44428.696965023148</v>
      </c>
      <c r="B93" s="17">
        <v>20500074</v>
      </c>
      <c r="C93" s="17" t="s">
        <v>435</v>
      </c>
      <c r="D93" s="17" t="s">
        <v>436</v>
      </c>
      <c r="E93" s="17" t="s">
        <v>140</v>
      </c>
    </row>
    <row r="94" spans="1:5">
      <c r="A94" s="17">
        <v>44428.697112222224</v>
      </c>
      <c r="B94" s="17">
        <v>20100014</v>
      </c>
      <c r="C94" s="17" t="s">
        <v>16</v>
      </c>
      <c r="D94" s="17" t="s">
        <v>437</v>
      </c>
      <c r="E94" s="17" t="s">
        <v>140</v>
      </c>
    </row>
    <row r="95" spans="1:5">
      <c r="A95" s="17">
        <v>44428.700133888888</v>
      </c>
      <c r="B95" s="17">
        <v>20430012</v>
      </c>
      <c r="C95" s="17" t="s">
        <v>5</v>
      </c>
      <c r="D95" s="17" t="s">
        <v>438</v>
      </c>
      <c r="E95" s="17" t="s">
        <v>140</v>
      </c>
    </row>
    <row r="96" spans="1:5">
      <c r="A96" s="17">
        <v>44428.701263888885</v>
      </c>
      <c r="B96" s="17">
        <v>20330005</v>
      </c>
      <c r="C96" s="17" t="s">
        <v>439</v>
      </c>
      <c r="D96" s="17" t="s">
        <v>440</v>
      </c>
      <c r="E96" s="17" t="s">
        <v>140</v>
      </c>
    </row>
    <row r="97" spans="1:5">
      <c r="A97" s="17">
        <v>44428.701299918983</v>
      </c>
      <c r="B97" s="17">
        <v>20510002</v>
      </c>
      <c r="C97" s="17" t="s">
        <v>441</v>
      </c>
      <c r="D97" s="17" t="s">
        <v>442</v>
      </c>
      <c r="E97" s="17" t="s">
        <v>140</v>
      </c>
    </row>
    <row r="98" spans="1:5">
      <c r="A98" s="17">
        <v>44428.702729131939</v>
      </c>
      <c r="B98" s="17">
        <v>20530037</v>
      </c>
      <c r="C98" s="17" t="s">
        <v>19</v>
      </c>
      <c r="D98" s="17" t="s">
        <v>443</v>
      </c>
      <c r="E98" s="17" t="s">
        <v>140</v>
      </c>
    </row>
    <row r="99" spans="1:5">
      <c r="A99" s="17">
        <v>44428.703469699074</v>
      </c>
      <c r="B99" s="17">
        <v>20300013</v>
      </c>
      <c r="C99" s="17" t="s">
        <v>444</v>
      </c>
      <c r="D99" s="17" t="s">
        <v>445</v>
      </c>
      <c r="E99" s="17" t="s">
        <v>140</v>
      </c>
    </row>
    <row r="100" spans="1:5">
      <c r="A100" s="17">
        <v>44428.704589768517</v>
      </c>
      <c r="B100" s="17">
        <v>20530034</v>
      </c>
      <c r="C100" s="17" t="s">
        <v>446</v>
      </c>
      <c r="D100" s="17" t="s">
        <v>447</v>
      </c>
      <c r="E100" s="17" t="s">
        <v>140</v>
      </c>
    </row>
    <row r="101" spans="1:5">
      <c r="A101" s="17">
        <v>44428.706992025458</v>
      </c>
      <c r="B101" s="17">
        <v>20430022</v>
      </c>
      <c r="C101" s="17" t="s">
        <v>11</v>
      </c>
      <c r="D101" s="17" t="s">
        <v>448</v>
      </c>
      <c r="E101" s="17" t="s">
        <v>140</v>
      </c>
    </row>
    <row r="102" spans="1:5">
      <c r="A102" s="17">
        <v>44428.707132222218</v>
      </c>
      <c r="B102" s="17">
        <v>20200004</v>
      </c>
      <c r="C102" s="17" t="s">
        <v>25</v>
      </c>
      <c r="D102" s="17" t="s">
        <v>449</v>
      </c>
      <c r="E102" s="17" t="s">
        <v>140</v>
      </c>
    </row>
    <row r="103" spans="1:5">
      <c r="A103" s="17">
        <v>44428.708043981482</v>
      </c>
      <c r="B103" s="17">
        <v>20200001</v>
      </c>
      <c r="C103" s="17" t="s">
        <v>12</v>
      </c>
      <c r="D103" s="17" t="s">
        <v>450</v>
      </c>
      <c r="E103" s="17" t="s">
        <v>140</v>
      </c>
    </row>
    <row r="104" spans="1:5">
      <c r="A104" s="17">
        <v>44428.708617141208</v>
      </c>
      <c r="B104" s="17">
        <v>20400057</v>
      </c>
      <c r="C104" s="17" t="s">
        <v>47</v>
      </c>
      <c r="D104" s="17" t="s">
        <v>451</v>
      </c>
      <c r="E104" s="17" t="s">
        <v>140</v>
      </c>
    </row>
    <row r="105" spans="1:5">
      <c r="A105" s="17">
        <v>44428.709405694448</v>
      </c>
      <c r="B105" s="17">
        <v>19400026</v>
      </c>
      <c r="C105" s="17" t="s">
        <v>452</v>
      </c>
      <c r="D105" s="17" t="s">
        <v>453</v>
      </c>
      <c r="E105" s="17" t="s">
        <v>140</v>
      </c>
    </row>
    <row r="106" spans="1:5">
      <c r="A106" s="17">
        <v>44428.714254039354</v>
      </c>
      <c r="B106" s="17">
        <v>20500050</v>
      </c>
      <c r="C106" s="17" t="s">
        <v>454</v>
      </c>
      <c r="D106" s="17" t="s">
        <v>455</v>
      </c>
      <c r="E106" s="17" t="s">
        <v>140</v>
      </c>
    </row>
    <row r="107" spans="1:5">
      <c r="A107" s="17">
        <v>44428.710623657404</v>
      </c>
      <c r="B107" s="17">
        <v>20430023</v>
      </c>
      <c r="C107" s="17" t="s">
        <v>456</v>
      </c>
      <c r="D107" s="17">
        <v>20430023</v>
      </c>
      <c r="E107" s="17" t="s">
        <v>140</v>
      </c>
    </row>
    <row r="108" spans="1:5">
      <c r="A108" s="17">
        <v>44428.710833703706</v>
      </c>
      <c r="B108" s="17">
        <v>20500046</v>
      </c>
      <c r="C108" s="17" t="s">
        <v>457</v>
      </c>
      <c r="D108" s="17" t="s">
        <v>458</v>
      </c>
      <c r="E108" s="17" t="s">
        <v>140</v>
      </c>
    </row>
    <row r="109" spans="1:5">
      <c r="A109" s="17">
        <v>44428.711811597226</v>
      </c>
      <c r="B109" s="17">
        <v>19400035</v>
      </c>
      <c r="C109" s="17" t="s">
        <v>459</v>
      </c>
      <c r="D109" s="17" t="s">
        <v>460</v>
      </c>
      <c r="E109" s="17" t="s">
        <v>140</v>
      </c>
    </row>
    <row r="110" spans="1:5">
      <c r="A110" s="17">
        <v>44428.712550312499</v>
      </c>
      <c r="B110" s="17">
        <v>20500043</v>
      </c>
      <c r="C110" s="17" t="s">
        <v>461</v>
      </c>
      <c r="D110" s="17" t="s">
        <v>462</v>
      </c>
      <c r="E110" s="17" t="s">
        <v>140</v>
      </c>
    </row>
    <row r="111" spans="1:5">
      <c r="A111" s="17">
        <v>44428.712291597221</v>
      </c>
      <c r="B111" s="17">
        <v>20500087</v>
      </c>
      <c r="C111" s="17" t="s">
        <v>49</v>
      </c>
      <c r="D111" s="17" t="s">
        <v>463</v>
      </c>
      <c r="E111" s="17" t="s">
        <v>140</v>
      </c>
    </row>
    <row r="112" spans="1:5">
      <c r="A112" s="17">
        <v>44428.714205775468</v>
      </c>
      <c r="B112" s="17">
        <v>20100009</v>
      </c>
      <c r="C112" s="17" t="s">
        <v>54</v>
      </c>
      <c r="D112" s="17" t="s">
        <v>464</v>
      </c>
      <c r="E112" s="17" t="s">
        <v>140</v>
      </c>
    </row>
    <row r="113" spans="1:5">
      <c r="A113" s="17">
        <v>44428.715930451392</v>
      </c>
      <c r="B113" s="16">
        <v>17500059</v>
      </c>
      <c r="C113" s="17" t="s">
        <v>465</v>
      </c>
      <c r="D113" s="17" t="s">
        <v>466</v>
      </c>
      <c r="E113" s="17" t="s">
        <v>140</v>
      </c>
    </row>
    <row r="114" spans="1:5">
      <c r="A114" s="17">
        <v>44428.716388321758</v>
      </c>
      <c r="B114" s="17">
        <v>20530002</v>
      </c>
      <c r="C114" s="17" t="s">
        <v>467</v>
      </c>
      <c r="D114" s="17" t="s">
        <v>468</v>
      </c>
      <c r="E114" s="17" t="s">
        <v>140</v>
      </c>
    </row>
    <row r="115" spans="1:5">
      <c r="A115" s="17">
        <v>44428.71758700232</v>
      </c>
      <c r="B115" s="17">
        <v>20430029</v>
      </c>
      <c r="C115" s="17" t="s">
        <v>469</v>
      </c>
      <c r="D115" s="17" t="s">
        <v>470</v>
      </c>
      <c r="E115" s="17" t="s">
        <v>140</v>
      </c>
    </row>
    <row r="116" spans="1:5">
      <c r="A116" s="17">
        <v>44428.717934837958</v>
      </c>
      <c r="B116" s="17">
        <v>20430020</v>
      </c>
      <c r="C116" s="17" t="s">
        <v>471</v>
      </c>
      <c r="D116" s="17" t="s">
        <v>472</v>
      </c>
      <c r="E116" s="17" t="s">
        <v>140</v>
      </c>
    </row>
    <row r="117" spans="1:5">
      <c r="A117" s="17">
        <v>44428.718371053241</v>
      </c>
      <c r="B117" s="17">
        <v>20400037</v>
      </c>
      <c r="C117" s="17" t="s">
        <v>473</v>
      </c>
      <c r="D117" s="17" t="s">
        <v>474</v>
      </c>
      <c r="E117" s="17" t="s">
        <v>140</v>
      </c>
    </row>
    <row r="118" spans="1:5">
      <c r="A118" s="17">
        <v>44428.718430451394</v>
      </c>
      <c r="B118" s="17">
        <v>20430015</v>
      </c>
      <c r="C118" s="17" t="s">
        <v>475</v>
      </c>
      <c r="D118" s="17" t="s">
        <v>476</v>
      </c>
      <c r="E118" s="17" t="s">
        <v>140</v>
      </c>
    </row>
    <row r="119" spans="1:5">
      <c r="A119" s="17">
        <v>44428.718697175922</v>
      </c>
      <c r="B119" s="17">
        <v>20430016</v>
      </c>
      <c r="C119" s="17" t="s">
        <v>477</v>
      </c>
      <c r="D119" s="17" t="s">
        <v>478</v>
      </c>
      <c r="E119" s="17" t="s">
        <v>140</v>
      </c>
    </row>
    <row r="120" spans="1:5">
      <c r="A120" s="17">
        <v>44428.720278877314</v>
      </c>
      <c r="B120" s="17">
        <v>20430031</v>
      </c>
      <c r="C120" s="17" t="s">
        <v>36</v>
      </c>
      <c r="D120" s="17" t="s">
        <v>479</v>
      </c>
      <c r="E120" s="17" t="s">
        <v>140</v>
      </c>
    </row>
    <row r="121" spans="1:5">
      <c r="A121" s="17">
        <v>44428.721704942131</v>
      </c>
      <c r="B121" s="17">
        <v>20500038</v>
      </c>
      <c r="C121" s="17" t="s">
        <v>14</v>
      </c>
      <c r="D121" s="17" t="s">
        <v>480</v>
      </c>
      <c r="E121" s="17" t="s">
        <v>140</v>
      </c>
    </row>
    <row r="122" spans="1:5">
      <c r="A122" s="17">
        <v>44428.723632986112</v>
      </c>
      <c r="B122" s="17">
        <v>18500023</v>
      </c>
      <c r="C122" s="17" t="s">
        <v>51</v>
      </c>
      <c r="D122" s="17" t="s">
        <v>481</v>
      </c>
      <c r="E122" s="17" t="s">
        <v>140</v>
      </c>
    </row>
    <row r="123" spans="1:5">
      <c r="A123" s="17">
        <v>44428.724675057871</v>
      </c>
      <c r="B123" s="17">
        <v>20500060</v>
      </c>
      <c r="C123" s="17" t="s">
        <v>482</v>
      </c>
      <c r="D123" s="17" t="s">
        <v>483</v>
      </c>
      <c r="E123" s="17" t="s">
        <v>140</v>
      </c>
    </row>
    <row r="124" spans="1:5">
      <c r="A124" s="17">
        <v>44428.730183831023</v>
      </c>
      <c r="B124" s="17">
        <v>20430052</v>
      </c>
      <c r="C124" s="17" t="s">
        <v>484</v>
      </c>
      <c r="D124" s="17" t="s">
        <v>485</v>
      </c>
      <c r="E124" s="17" t="s">
        <v>140</v>
      </c>
    </row>
    <row r="125" spans="1:5">
      <c r="A125" s="17">
        <v>44428.73018554398</v>
      </c>
      <c r="B125" s="17">
        <v>20530032</v>
      </c>
      <c r="C125" s="17" t="s">
        <v>486</v>
      </c>
      <c r="D125" s="17" t="s">
        <v>487</v>
      </c>
      <c r="E125" s="17" t="s">
        <v>140</v>
      </c>
    </row>
    <row r="126" spans="1:5">
      <c r="A126" s="17">
        <v>44428.730647488424</v>
      </c>
      <c r="B126" s="17">
        <v>20530024</v>
      </c>
      <c r="C126" s="17" t="s">
        <v>8</v>
      </c>
      <c r="D126" s="17" t="s">
        <v>488</v>
      </c>
      <c r="E126" s="17" t="s">
        <v>140</v>
      </c>
    </row>
    <row r="127" spans="1:5">
      <c r="A127" s="17">
        <v>44428.732385960648</v>
      </c>
      <c r="B127" s="16">
        <v>18500077</v>
      </c>
      <c r="C127" s="17" t="s">
        <v>489</v>
      </c>
      <c r="D127" s="17" t="s">
        <v>490</v>
      </c>
      <c r="E127" s="17" t="s">
        <v>140</v>
      </c>
    </row>
    <row r="128" spans="1:5">
      <c r="A128" s="17">
        <v>44428.732474178236</v>
      </c>
      <c r="B128" s="16">
        <v>18300003</v>
      </c>
      <c r="C128" s="17" t="s">
        <v>491</v>
      </c>
      <c r="D128" s="17" t="s">
        <v>492</v>
      </c>
      <c r="E128" s="17" t="s">
        <v>140</v>
      </c>
    </row>
    <row r="129" spans="1:5">
      <c r="A129" s="17">
        <v>44428.733654016207</v>
      </c>
      <c r="B129" s="17">
        <v>20530033</v>
      </c>
      <c r="C129" s="17" t="s">
        <v>493</v>
      </c>
      <c r="D129" s="17" t="s">
        <v>494</v>
      </c>
      <c r="E129" s="17" t="s">
        <v>140</v>
      </c>
    </row>
    <row r="130" spans="1:5">
      <c r="A130" s="17">
        <v>44428.735576319443</v>
      </c>
      <c r="B130" s="17">
        <v>20430018</v>
      </c>
      <c r="C130" s="17" t="s">
        <v>495</v>
      </c>
      <c r="D130" s="17" t="s">
        <v>496</v>
      </c>
      <c r="E130" s="17" t="s">
        <v>140</v>
      </c>
    </row>
    <row r="131" spans="1:5">
      <c r="A131" s="17">
        <v>44428.737358009261</v>
      </c>
      <c r="B131" s="17">
        <v>20530018</v>
      </c>
      <c r="C131" s="17" t="s">
        <v>497</v>
      </c>
      <c r="D131" s="17" t="s">
        <v>498</v>
      </c>
      <c r="E131" s="17" t="s">
        <v>140</v>
      </c>
    </row>
    <row r="132" spans="1:5">
      <c r="A132" s="17">
        <v>44428.739209236111</v>
      </c>
      <c r="B132" s="17">
        <v>20530016</v>
      </c>
      <c r="C132" s="17" t="s">
        <v>499</v>
      </c>
      <c r="D132" s="17" t="s">
        <v>500</v>
      </c>
      <c r="E132" s="17" t="s">
        <v>140</v>
      </c>
    </row>
    <row r="133" spans="1:5">
      <c r="A133" s="17">
        <v>44428.74151107639</v>
      </c>
      <c r="B133" s="17">
        <v>20530006</v>
      </c>
      <c r="C133" s="17" t="s">
        <v>501</v>
      </c>
      <c r="D133" s="17" t="s">
        <v>502</v>
      </c>
      <c r="E133" s="17" t="s">
        <v>140</v>
      </c>
    </row>
    <row r="134" spans="1:5">
      <c r="A134" s="17">
        <v>44428.742443287032</v>
      </c>
      <c r="B134" s="17">
        <v>20530013</v>
      </c>
      <c r="C134" s="17" t="s">
        <v>503</v>
      </c>
      <c r="D134" s="17" t="s">
        <v>504</v>
      </c>
      <c r="E134" s="17" t="s">
        <v>140</v>
      </c>
    </row>
    <row r="135" spans="1:5">
      <c r="A135" s="17">
        <v>44428.752716793984</v>
      </c>
      <c r="B135" s="17">
        <v>20430054</v>
      </c>
      <c r="C135" s="17" t="s">
        <v>505</v>
      </c>
      <c r="D135" s="17" t="s">
        <v>506</v>
      </c>
      <c r="E135" s="17" t="s">
        <v>140</v>
      </c>
    </row>
    <row r="136" spans="1:5">
      <c r="A136" s="17">
        <v>44428.753771631949</v>
      </c>
      <c r="B136" s="17">
        <v>20500089</v>
      </c>
      <c r="C136" s="17" t="s">
        <v>24</v>
      </c>
      <c r="D136" s="17" t="s">
        <v>507</v>
      </c>
      <c r="E136" s="17" t="s">
        <v>140</v>
      </c>
    </row>
    <row r="137" spans="1:5">
      <c r="A137" s="17">
        <v>44428.759007048611</v>
      </c>
      <c r="B137" s="17">
        <v>19400017</v>
      </c>
      <c r="C137" s="17" t="s">
        <v>41</v>
      </c>
      <c r="D137" s="17" t="s">
        <v>508</v>
      </c>
      <c r="E137" s="17" t="s">
        <v>140</v>
      </c>
    </row>
    <row r="138" spans="1:5">
      <c r="A138" s="5">
        <v>44428.835193726853</v>
      </c>
      <c r="B138" s="3">
        <v>20530078</v>
      </c>
      <c r="C138" s="2" t="s">
        <v>509</v>
      </c>
      <c r="D138" s="2" t="s">
        <v>510</v>
      </c>
      <c r="E138" s="2" t="s">
        <v>140</v>
      </c>
    </row>
    <row r="139" spans="1:5">
      <c r="A139" s="5">
        <v>44428.847439560181</v>
      </c>
      <c r="B139" s="4">
        <v>17500071</v>
      </c>
      <c r="C139" s="2" t="s">
        <v>46</v>
      </c>
      <c r="D139" s="2" t="s">
        <v>511</v>
      </c>
      <c r="E139" s="2" t="s">
        <v>140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"/>
  <sheetViews>
    <sheetView workbookViewId="0"/>
  </sheetViews>
  <sheetFormatPr defaultColWidth="14.42578125" defaultRowHeight="15.75" customHeight="1"/>
  <sheetData>
    <row r="1" spans="1:7">
      <c r="A1" s="17" t="str">
        <f ca="1">IFERROR(__xludf.DUMMYFUNCTION("IMPORTRANGE(""https://docs.google.com/spreadsheets/d/1BNpgVjjAAAIiW3b8D8LEWPNgLqkoDt09TEKDbzo8dn4/edit"",""Form Responses 2!A1:E100"")"),"Timestamp")</f>
        <v>Timestamp</v>
      </c>
      <c r="B1" s="17" t="str">
        <f ca="1">IFERROR(__xludf.DUMMYFUNCTION("""COMPUTED_VALUE"""),"NIM")</f>
        <v>NIM</v>
      </c>
      <c r="C1" s="17" t="str">
        <f ca="1">IFERROR(__xludf.DUMMYFUNCTION("""COMPUTED_VALUE"""),"NAMA MAHASISWA")</f>
        <v>NAMA MAHASISWA</v>
      </c>
      <c r="D1" s="17" t="str">
        <f ca="1">IFERROR(__xludf.DUMMYFUNCTION("""COMPUTED_VALUE"""),"No Daftar")</f>
        <v>No Daftar</v>
      </c>
      <c r="E1" s="17" t="str">
        <f ca="1">IFERROR(__xludf.DUMMYFUNCTION("""COMPUTED_VALUE"""),"Hadir")</f>
        <v>Hadir</v>
      </c>
      <c r="F1" s="17" t="str">
        <f t="shared" ref="F1:G1" ca="1" si="0">D1</f>
        <v>No Daftar</v>
      </c>
      <c r="G1" s="17" t="str">
        <f t="shared" ca="1" si="0"/>
        <v>Hadir</v>
      </c>
    </row>
    <row r="2" spans="1:7">
      <c r="A2" s="24">
        <f ca="1">IFERROR(__xludf.DUMMYFUNCTION("""COMPUTED_VALUE"""),44393.6745903588)</f>
        <v>44393.674590358802</v>
      </c>
      <c r="B2" s="17">
        <f ca="1">IFERROR(__xludf.DUMMYFUNCTION("""COMPUTED_VALUE"""),20100005)</f>
        <v>20100005</v>
      </c>
      <c r="C2" s="17" t="str">
        <f ca="1">IFERROR(__xludf.DUMMYFUNCTION("""COMPUTED_VALUE"""),"Sherly Anisya Putri")</f>
        <v>Sherly Anisya Putri</v>
      </c>
      <c r="D2" s="17" t="str">
        <f ca="1">IFERROR(__xludf.DUMMYFUNCTION("""COMPUTED_VALUE"""),"DAT211033")</f>
        <v>DAT211033</v>
      </c>
      <c r="E2" s="17" t="str">
        <f ca="1">IFERROR(__xludf.DUMMYFUNCTION("""COMPUTED_VALUE"""),"Ya")</f>
        <v>Ya</v>
      </c>
      <c r="F2" s="17" t="str">
        <f t="shared" ref="F2:G2" ca="1" si="1">D2</f>
        <v>DAT211033</v>
      </c>
      <c r="G2" s="17" t="str">
        <f t="shared" ca="1" si="1"/>
        <v>Ya</v>
      </c>
    </row>
    <row r="3" spans="1:7">
      <c r="A3" s="24">
        <f ca="1">IFERROR(__xludf.DUMMYFUNCTION("""COMPUTED_VALUE"""),44393.6746979166)</f>
        <v>44393.674697916598</v>
      </c>
      <c r="B3" s="17">
        <f ca="1">IFERROR(__xludf.DUMMYFUNCTION("""COMPUTED_VALUE"""),18200002)</f>
        <v>18200002</v>
      </c>
      <c r="C3" s="17" t="str">
        <f ca="1">IFERROR(__xludf.DUMMYFUNCTION("""COMPUTED_VALUE"""),"Tri Dessya Nugraha")</f>
        <v>Tri Dessya Nugraha</v>
      </c>
      <c r="D3" s="17" t="str">
        <f ca="1">IFERROR(__xludf.DUMMYFUNCTION("""COMPUTED_VALUE"""),"DAT211012")</f>
        <v>DAT211012</v>
      </c>
      <c r="E3" s="17" t="str">
        <f ca="1">IFERROR(__xludf.DUMMYFUNCTION("""COMPUTED_VALUE"""),"Ya")</f>
        <v>Ya</v>
      </c>
      <c r="F3" s="17" t="str">
        <f t="shared" ref="F3:G3" ca="1" si="2">D3</f>
        <v>DAT211012</v>
      </c>
      <c r="G3" s="17" t="str">
        <f t="shared" ca="1" si="2"/>
        <v>Ya</v>
      </c>
    </row>
    <row r="4" spans="1:7">
      <c r="A4" s="24">
        <f ca="1">IFERROR(__xludf.DUMMYFUNCTION("""COMPUTED_VALUE"""),44393.6754235995)</f>
        <v>44393.675423599503</v>
      </c>
      <c r="B4" s="17">
        <f ca="1">IFERROR(__xludf.DUMMYFUNCTION("""COMPUTED_VALUE"""),20100006)</f>
        <v>20100006</v>
      </c>
      <c r="C4" s="17" t="str">
        <f ca="1">IFERROR(__xludf.DUMMYFUNCTION("""COMPUTED_VALUE"""),"Dina Julianti")</f>
        <v>Dina Julianti</v>
      </c>
      <c r="D4" s="17" t="str">
        <f ca="1">IFERROR(__xludf.DUMMYFUNCTION("""COMPUTED_VALUE"""),"DAT211043")</f>
        <v>DAT211043</v>
      </c>
      <c r="E4" s="17" t="str">
        <f ca="1">IFERROR(__xludf.DUMMYFUNCTION("""COMPUTED_VALUE"""),"Ya")</f>
        <v>Ya</v>
      </c>
      <c r="F4" s="17" t="str">
        <f t="shared" ref="F4:G4" ca="1" si="3">D4</f>
        <v>DAT211043</v>
      </c>
      <c r="G4" s="17" t="str">
        <f t="shared" ca="1" si="3"/>
        <v>Ya</v>
      </c>
    </row>
    <row r="5" spans="1:7">
      <c r="A5" s="24">
        <f ca="1">IFERROR(__xludf.DUMMYFUNCTION("""COMPUTED_VALUE"""),44393.6754484375)</f>
        <v>44393.675448437498</v>
      </c>
      <c r="B5" s="17">
        <f ca="1">IFERROR(__xludf.DUMMYFUNCTION("""COMPUTED_VALUE"""),20130004)</f>
        <v>20130004</v>
      </c>
      <c r="C5" s="17" t="str">
        <f ca="1">IFERROR(__xludf.DUMMYFUNCTION("""COMPUTED_VALUE"""),"Salma Zhafirah Yasri ")</f>
        <v xml:space="preserve">Salma Zhafirah Yasri </v>
      </c>
      <c r="D5" s="17" t="str">
        <f ca="1">IFERROR(__xludf.DUMMYFUNCTION("""COMPUTED_VALUE"""),"DAT211039")</f>
        <v>DAT211039</v>
      </c>
      <c r="E5" s="17" t="str">
        <f ca="1">IFERROR(__xludf.DUMMYFUNCTION("""COMPUTED_VALUE"""),"Ya")</f>
        <v>Ya</v>
      </c>
      <c r="F5" s="17" t="str">
        <f t="shared" ref="F5:G5" ca="1" si="4">D5</f>
        <v>DAT211039</v>
      </c>
      <c r="G5" s="17" t="str">
        <f t="shared" ca="1" si="4"/>
        <v>Ya</v>
      </c>
    </row>
    <row r="6" spans="1:7">
      <c r="A6" s="24">
        <f ca="1">IFERROR(__xludf.DUMMYFUNCTION("""COMPUTED_VALUE"""),44393.6756313888)</f>
        <v>44393.675631388804</v>
      </c>
      <c r="B6" s="17">
        <f ca="1">IFERROR(__xludf.DUMMYFUNCTION("""COMPUTED_VALUE"""),18500009)</f>
        <v>18500009</v>
      </c>
      <c r="C6" s="17" t="str">
        <f ca="1">IFERROR(__xludf.DUMMYFUNCTION("""COMPUTED_VALUE"""),"Vivi Dian Pratiwi")</f>
        <v>Vivi Dian Pratiwi</v>
      </c>
      <c r="D6" s="17" t="str">
        <f ca="1">IFERROR(__xludf.DUMMYFUNCTION("""COMPUTED_VALUE"""),"DAT211015")</f>
        <v>DAT211015</v>
      </c>
      <c r="E6" s="17" t="str">
        <f ca="1">IFERROR(__xludf.DUMMYFUNCTION("""COMPUTED_VALUE"""),"Ya")</f>
        <v>Ya</v>
      </c>
      <c r="F6" s="17" t="str">
        <f t="shared" ref="F6:G6" ca="1" si="5">D6</f>
        <v>DAT211015</v>
      </c>
      <c r="G6" s="17" t="str">
        <f t="shared" ca="1" si="5"/>
        <v>Ya</v>
      </c>
    </row>
    <row r="7" spans="1:7">
      <c r="A7" s="24">
        <f ca="1">IFERROR(__xludf.DUMMYFUNCTION("""COMPUTED_VALUE"""),44393.6759063888)</f>
        <v>44393.675906388802</v>
      </c>
      <c r="B7" s="17">
        <f ca="1">IFERROR(__xludf.DUMMYFUNCTION("""COMPUTED_VALUE"""),20410004)</f>
        <v>20410004</v>
      </c>
      <c r="C7" s="17" t="str">
        <f ca="1">IFERROR(__xludf.DUMMYFUNCTION("""COMPUTED_VALUE"""),"NACITA AGNES DORESTIN")</f>
        <v>NACITA AGNES DORESTIN</v>
      </c>
      <c r="D7" s="17" t="str">
        <f ca="1">IFERROR(__xludf.DUMMYFUNCTION("""COMPUTED_VALUE"""),"DAT211006")</f>
        <v>DAT211006</v>
      </c>
      <c r="E7" s="17" t="str">
        <f ca="1">IFERROR(__xludf.DUMMYFUNCTION("""COMPUTED_VALUE"""),"Ya")</f>
        <v>Ya</v>
      </c>
      <c r="F7" s="17" t="str">
        <f t="shared" ref="F7:G7" ca="1" si="6">D7</f>
        <v>DAT211006</v>
      </c>
      <c r="G7" s="17" t="str">
        <f t="shared" ca="1" si="6"/>
        <v>Ya</v>
      </c>
    </row>
    <row r="8" spans="1:7">
      <c r="A8" s="24">
        <f ca="1">IFERROR(__xludf.DUMMYFUNCTION("""COMPUTED_VALUE"""),44393.6761321643)</f>
        <v>44393.676132164299</v>
      </c>
      <c r="B8" s="17">
        <f ca="1">IFERROR(__xludf.DUMMYFUNCTION("""COMPUTED_VALUE"""),20130003)</f>
        <v>20130003</v>
      </c>
      <c r="C8" s="17" t="str">
        <f ca="1">IFERROR(__xludf.DUMMYFUNCTION("""COMPUTED_VALUE"""),"Disa Fairuz Salsabilla")</f>
        <v>Disa Fairuz Salsabilla</v>
      </c>
      <c r="D8" s="17" t="str">
        <f ca="1">IFERROR(__xludf.DUMMYFUNCTION("""COMPUTED_VALUE"""),"DAT211030")</f>
        <v>DAT211030</v>
      </c>
      <c r="E8" s="17" t="str">
        <f ca="1">IFERROR(__xludf.DUMMYFUNCTION("""COMPUTED_VALUE"""),"Ya")</f>
        <v>Ya</v>
      </c>
      <c r="F8" s="17" t="str">
        <f t="shared" ref="F8:G8" ca="1" si="7">D8</f>
        <v>DAT211030</v>
      </c>
      <c r="G8" s="17" t="str">
        <f t="shared" ca="1" si="7"/>
        <v>Ya</v>
      </c>
    </row>
    <row r="9" spans="1:7">
      <c r="A9" s="24">
        <f ca="1">IFERROR(__xludf.DUMMYFUNCTION("""COMPUTED_VALUE"""),44393.6770989004)</f>
        <v>44393.6770989004</v>
      </c>
      <c r="B9" s="17">
        <f ca="1">IFERROR(__xludf.DUMMYFUNCTION("""COMPUTED_VALUE"""),20100008)</f>
        <v>20100008</v>
      </c>
      <c r="C9" s="17" t="str">
        <f ca="1">IFERROR(__xludf.DUMMYFUNCTION("""COMPUTED_VALUE"""),"Daffa Firmansyah ")</f>
        <v xml:space="preserve">Daffa Firmansyah </v>
      </c>
      <c r="D9" s="17" t="str">
        <f ca="1">IFERROR(__xludf.DUMMYFUNCTION("""COMPUTED_VALUE"""),"DAT211045")</f>
        <v>DAT211045</v>
      </c>
      <c r="E9" s="17" t="str">
        <f ca="1">IFERROR(__xludf.DUMMYFUNCTION("""COMPUTED_VALUE"""),"Ya")</f>
        <v>Ya</v>
      </c>
      <c r="F9" s="17" t="str">
        <f t="shared" ref="F9:G9" ca="1" si="8">D9</f>
        <v>DAT211045</v>
      </c>
      <c r="G9" s="17" t="str">
        <f t="shared" ca="1" si="8"/>
        <v>Ya</v>
      </c>
    </row>
    <row r="10" spans="1:7">
      <c r="A10" s="24">
        <f ca="1">IFERROR(__xludf.DUMMYFUNCTION("""COMPUTED_VALUE"""),44393.6773912962)</f>
        <v>44393.677391296202</v>
      </c>
      <c r="B10" s="17">
        <f ca="1">IFERROR(__xludf.DUMMYFUNCTION("""COMPUTED_VALUE"""),20100013)</f>
        <v>20100013</v>
      </c>
      <c r="C10" s="17" t="str">
        <f ca="1">IFERROR(__xludf.DUMMYFUNCTION("""COMPUTED_VALUE"""),"Ayu Tri Handayani")</f>
        <v>Ayu Tri Handayani</v>
      </c>
      <c r="D10" s="17" t="str">
        <f ca="1">IFERROR(__xludf.DUMMYFUNCTION("""COMPUTED_VALUE"""),"DAT211051")</f>
        <v>DAT211051</v>
      </c>
      <c r="E10" s="17" t="str">
        <f ca="1">IFERROR(__xludf.DUMMYFUNCTION("""COMPUTED_VALUE"""),"Ya")</f>
        <v>Ya</v>
      </c>
      <c r="F10" s="17" t="str">
        <f t="shared" ref="F10:G10" ca="1" si="9">D10</f>
        <v>DAT211051</v>
      </c>
      <c r="G10" s="17" t="str">
        <f t="shared" ca="1" si="9"/>
        <v>Ya</v>
      </c>
    </row>
    <row r="11" spans="1:7">
      <c r="A11" s="24">
        <f ca="1">IFERROR(__xludf.DUMMYFUNCTION("""COMPUTED_VALUE"""),44393.6778073611)</f>
        <v>44393.677807361099</v>
      </c>
      <c r="B11" s="17">
        <f ca="1">IFERROR(__xludf.DUMMYFUNCTION("""COMPUTED_VALUE"""),18500017)</f>
        <v>18500017</v>
      </c>
      <c r="C11" s="17" t="str">
        <f ca="1">IFERROR(__xludf.DUMMYFUNCTION("""COMPUTED_VALUE"""),"Wahyu Nugroho")</f>
        <v>Wahyu Nugroho</v>
      </c>
      <c r="D11" s="17" t="str">
        <f ca="1">IFERROR(__xludf.DUMMYFUNCTION("""COMPUTED_VALUE"""),"DAT211009")</f>
        <v>DAT211009</v>
      </c>
      <c r="E11" s="17" t="str">
        <f ca="1">IFERROR(__xludf.DUMMYFUNCTION("""COMPUTED_VALUE"""),"Ya")</f>
        <v>Ya</v>
      </c>
      <c r="F11" s="17" t="str">
        <f t="shared" ref="F11:G11" ca="1" si="10">D11</f>
        <v>DAT211009</v>
      </c>
      <c r="G11" s="17" t="str">
        <f t="shared" ca="1" si="10"/>
        <v>Ya</v>
      </c>
    </row>
    <row r="12" spans="1:7">
      <c r="A12" s="24">
        <f ca="1">IFERROR(__xludf.DUMMYFUNCTION("""COMPUTED_VALUE"""),44393.694915949)</f>
        <v>44393.694915949003</v>
      </c>
      <c r="B12" s="17">
        <f ca="1">IFERROR(__xludf.DUMMYFUNCTION("""COMPUTED_VALUE"""),20100010)</f>
        <v>20100010</v>
      </c>
      <c r="C12" s="17" t="str">
        <f ca="1">IFERROR(__xludf.DUMMYFUNCTION("""COMPUTED_VALUE"""),"BAKTIOKO AMIRUL BAIHAQI")</f>
        <v>BAKTIOKO AMIRUL BAIHAQI</v>
      </c>
      <c r="D12" s="17" t="str">
        <f ca="1">IFERROR(__xludf.DUMMYFUNCTION("""COMPUTED_VALUE"""),"DAT211049")</f>
        <v>DAT211049</v>
      </c>
      <c r="E12" s="17" t="str">
        <f ca="1">IFERROR(__xludf.DUMMYFUNCTION("""COMPUTED_VALUE"""),"Ya")</f>
        <v>Ya</v>
      </c>
      <c r="F12" s="17" t="str">
        <f t="shared" ref="F12:G12" ca="1" si="11">D12</f>
        <v>DAT211049</v>
      </c>
      <c r="G12" s="17" t="str">
        <f t="shared" ca="1" si="11"/>
        <v>Ya</v>
      </c>
    </row>
    <row r="13" spans="1:7">
      <c r="A13" s="24">
        <f ca="1">IFERROR(__xludf.DUMMYFUNCTION("""COMPUTED_VALUE"""),44393.678305405)</f>
        <v>44393.678305405003</v>
      </c>
      <c r="B13" s="17">
        <f ca="1">IFERROR(__xludf.DUMMYFUNCTION("""COMPUTED_VALUE"""),19500062)</f>
        <v>19500062</v>
      </c>
      <c r="C13" s="17" t="str">
        <f ca="1">IFERROR(__xludf.DUMMYFUNCTION("""COMPUTED_VALUE"""),"Rezky Aji Pangestu")</f>
        <v>Rezky Aji Pangestu</v>
      </c>
      <c r="D13" s="17" t="str">
        <f ca="1">IFERROR(__xludf.DUMMYFUNCTION("""COMPUTED_VALUE"""),"DAT211019")</f>
        <v>DAT211019</v>
      </c>
      <c r="E13" s="17" t="str">
        <f ca="1">IFERROR(__xludf.DUMMYFUNCTION("""COMPUTED_VALUE"""),"Ya")</f>
        <v>Ya</v>
      </c>
      <c r="F13" s="17" t="str">
        <f t="shared" ref="F13:G13" ca="1" si="12">D13</f>
        <v>DAT211019</v>
      </c>
      <c r="G13" s="17" t="str">
        <f t="shared" ca="1" si="12"/>
        <v>Ya</v>
      </c>
    </row>
    <row r="14" spans="1:7">
      <c r="A14" s="24">
        <f ca="1">IFERROR(__xludf.DUMMYFUNCTION("""COMPUTED_VALUE"""),44393.6789143402)</f>
        <v>44393.678914340198</v>
      </c>
      <c r="B14" s="17">
        <f ca="1">IFERROR(__xludf.DUMMYFUNCTION("""COMPUTED_VALUE"""),19500077)</f>
        <v>19500077</v>
      </c>
      <c r="C14" s="17" t="str">
        <f ca="1">IFERROR(__xludf.DUMMYFUNCTION("""COMPUTED_VALUE"""),"Azis Muttaqin Satria")</f>
        <v>Azis Muttaqin Satria</v>
      </c>
      <c r="D14" s="17" t="str">
        <f ca="1">IFERROR(__xludf.DUMMYFUNCTION("""COMPUTED_VALUE"""),"DAT211027")</f>
        <v>DAT211027</v>
      </c>
      <c r="E14" s="17" t="str">
        <f ca="1">IFERROR(__xludf.DUMMYFUNCTION("""COMPUTED_VALUE"""),"Ya")</f>
        <v>Ya</v>
      </c>
      <c r="F14" s="17" t="str">
        <f t="shared" ref="F14:G14" ca="1" si="13">D14</f>
        <v>DAT211027</v>
      </c>
      <c r="G14" s="17" t="str">
        <f t="shared" ca="1" si="13"/>
        <v>Ya</v>
      </c>
    </row>
    <row r="15" spans="1:7">
      <c r="A15" s="24">
        <f ca="1">IFERROR(__xludf.DUMMYFUNCTION("""COMPUTED_VALUE"""),44393.6790984953)</f>
        <v>44393.679098495297</v>
      </c>
      <c r="B15" s="17">
        <f ca="1">IFERROR(__xludf.DUMMYFUNCTION("""COMPUTED_VALUE"""),20300008)</f>
        <v>20300008</v>
      </c>
      <c r="C15" s="17" t="str">
        <f ca="1">IFERROR(__xludf.DUMMYFUNCTION("""COMPUTED_VALUE"""),"LUTFI RIZALUL FIQRI")</f>
        <v>LUTFI RIZALUL FIQRI</v>
      </c>
      <c r="D15" s="17" t="str">
        <f ca="1">IFERROR(__xludf.DUMMYFUNCTION("""COMPUTED_VALUE"""),"DAT211052")</f>
        <v>DAT211052</v>
      </c>
      <c r="E15" s="17" t="str">
        <f ca="1">IFERROR(__xludf.DUMMYFUNCTION("""COMPUTED_VALUE"""),"Ya")</f>
        <v>Ya</v>
      </c>
      <c r="F15" s="17" t="str">
        <f t="shared" ref="F15:G15" ca="1" si="14">D15</f>
        <v>DAT211052</v>
      </c>
      <c r="G15" s="17" t="str">
        <f t="shared" ca="1" si="14"/>
        <v>Ya</v>
      </c>
    </row>
    <row r="16" spans="1:7">
      <c r="A16" s="24">
        <f ca="1">IFERROR(__xludf.DUMMYFUNCTION("""COMPUTED_VALUE"""),44393.67973603)</f>
        <v>44393.679736029997</v>
      </c>
      <c r="B16" s="17">
        <f ca="1">IFERROR(__xludf.DUMMYFUNCTION("""COMPUTED_VALUE"""),17400015)</f>
        <v>17400015</v>
      </c>
      <c r="C16" s="17" t="str">
        <f ca="1">IFERROR(__xludf.DUMMYFUNCTION("""COMPUTED_VALUE"""),"Ardhika Wira Kusuma ")</f>
        <v xml:space="preserve">Ardhika Wira Kusuma </v>
      </c>
      <c r="D16" s="17" t="str">
        <f ca="1">IFERROR(__xludf.DUMMYFUNCTION("""COMPUTED_VALUE"""),"DAT211001")</f>
        <v>DAT211001</v>
      </c>
      <c r="E16" s="17" t="str">
        <f ca="1">IFERROR(__xludf.DUMMYFUNCTION("""COMPUTED_VALUE"""),"Ya")</f>
        <v>Ya</v>
      </c>
      <c r="F16" s="17" t="str">
        <f t="shared" ref="F16:G16" ca="1" si="15">D16</f>
        <v>DAT211001</v>
      </c>
      <c r="G16" s="17" t="str">
        <f t="shared" ca="1" si="15"/>
        <v>Ya</v>
      </c>
    </row>
    <row r="17" spans="1:7">
      <c r="A17" s="24">
        <f ca="1">IFERROR(__xludf.DUMMYFUNCTION("""COMPUTED_VALUE"""),44393.68465625)</f>
        <v>44393.68465625</v>
      </c>
      <c r="B17" s="17">
        <f ca="1">IFERROR(__xludf.DUMMYFUNCTION("""COMPUTED_VALUE"""),20300011)</f>
        <v>20300011</v>
      </c>
      <c r="C17" s="17" t="str">
        <f ca="1">IFERROR(__xludf.DUMMYFUNCTION("""COMPUTED_VALUE"""),"REZA RISQI FANANI")</f>
        <v>REZA RISQI FANANI</v>
      </c>
      <c r="D17" s="17" t="str">
        <f ca="1">IFERROR(__xludf.DUMMYFUNCTION("""COMPUTED_VALUE"""),"DAT211041")</f>
        <v>DAT211041</v>
      </c>
      <c r="E17" s="17" t="str">
        <f ca="1">IFERROR(__xludf.DUMMYFUNCTION("""COMPUTED_VALUE"""),"Ya")</f>
        <v>Ya</v>
      </c>
      <c r="F17" s="17" t="str">
        <f t="shared" ref="F17:G17" ca="1" si="16">D17</f>
        <v>DAT211041</v>
      </c>
      <c r="G17" s="17" t="str">
        <f t="shared" ca="1" si="16"/>
        <v>Ya</v>
      </c>
    </row>
    <row r="18" spans="1:7">
      <c r="A18" s="24">
        <f ca="1">IFERROR(__xludf.DUMMYFUNCTION("""COMPUTED_VALUE"""),44393.6846966319)</f>
        <v>44393.684696631899</v>
      </c>
      <c r="B18" s="17">
        <f ca="1">IFERROR(__xludf.DUMMYFUNCTION("""COMPUTED_VALUE"""),17500012)</f>
        <v>17500012</v>
      </c>
      <c r="C18" s="17" t="str">
        <f ca="1">IFERROR(__xludf.DUMMYFUNCTION("""COMPUTED_VALUE"""),"Wahyudi Agustian")</f>
        <v>Wahyudi Agustian</v>
      </c>
      <c r="D18" s="17" t="str">
        <f ca="1">IFERROR(__xludf.DUMMYFUNCTION("""COMPUTED_VALUE"""),"DAT211018")</f>
        <v>DAT211018</v>
      </c>
      <c r="E18" s="17" t="str">
        <f ca="1">IFERROR(__xludf.DUMMYFUNCTION("""COMPUTED_VALUE"""),"Ya")</f>
        <v>Ya</v>
      </c>
      <c r="F18" s="17" t="str">
        <f t="shared" ref="F18:G18" ca="1" si="17">D18</f>
        <v>DAT211018</v>
      </c>
      <c r="G18" s="17" t="str">
        <f t="shared" ca="1" si="17"/>
        <v>Ya</v>
      </c>
    </row>
    <row r="19" spans="1:7">
      <c r="A19" s="24">
        <f ca="1">IFERROR(__xludf.DUMMYFUNCTION("""COMPUTED_VALUE"""),44393.6847038078)</f>
        <v>44393.684703807798</v>
      </c>
      <c r="B19" s="17">
        <f ca="1">IFERROR(__xludf.DUMMYFUNCTION("""COMPUTED_VALUE"""),18500057)</f>
        <v>18500057</v>
      </c>
      <c r="C19" s="17" t="str">
        <f ca="1">IFERROR(__xludf.DUMMYFUNCTION("""COMPUTED_VALUE"""),"ABIYU EKA DARMANA")</f>
        <v>ABIYU EKA DARMANA</v>
      </c>
      <c r="D19" s="17" t="str">
        <f ca="1">IFERROR(__xludf.DUMMYFUNCTION("""COMPUTED_VALUE"""),"DAT211011")</f>
        <v>DAT211011</v>
      </c>
      <c r="E19" s="17" t="str">
        <f ca="1">IFERROR(__xludf.DUMMYFUNCTION("""COMPUTED_VALUE"""),"Ya")</f>
        <v>Ya</v>
      </c>
      <c r="F19" s="17" t="str">
        <f t="shared" ref="F19:G19" ca="1" si="18">D19</f>
        <v>DAT211011</v>
      </c>
      <c r="G19" s="17" t="str">
        <f t="shared" ca="1" si="18"/>
        <v>Ya</v>
      </c>
    </row>
    <row r="20" spans="1:7">
      <c r="A20" s="24">
        <f ca="1">IFERROR(__xludf.DUMMYFUNCTION("""COMPUTED_VALUE"""),44393.6851701504)</f>
        <v>44393.685170150398</v>
      </c>
      <c r="B20" s="17">
        <f ca="1">IFERROR(__xludf.DUMMYFUNCTION("""COMPUTED_VALUE"""),19500033)</f>
        <v>19500033</v>
      </c>
      <c r="C20" s="17" t="str">
        <f ca="1">IFERROR(__xludf.DUMMYFUNCTION("""COMPUTED_VALUE"""),"Syahrul Isa Nurkholis")</f>
        <v>Syahrul Isa Nurkholis</v>
      </c>
      <c r="D20" s="17" t="str">
        <f ca="1">IFERROR(__xludf.DUMMYFUNCTION("""COMPUTED_VALUE"""),"DAT211023")</f>
        <v>DAT211023</v>
      </c>
      <c r="E20" s="17" t="str">
        <f ca="1">IFERROR(__xludf.DUMMYFUNCTION("""COMPUTED_VALUE"""),"Ya")</f>
        <v>Ya</v>
      </c>
      <c r="F20" s="17" t="str">
        <f t="shared" ref="F20:G20" ca="1" si="19">D20</f>
        <v>DAT211023</v>
      </c>
      <c r="G20" s="17" t="str">
        <f t="shared" ca="1" si="19"/>
        <v>Ya</v>
      </c>
    </row>
    <row r="21" spans="1:7">
      <c r="A21" s="24">
        <f ca="1">IFERROR(__xludf.DUMMYFUNCTION("""COMPUTED_VALUE"""),44393.6859335532)</f>
        <v>44393.685933553199</v>
      </c>
      <c r="B21" s="17">
        <f ca="1">IFERROR(__xludf.DUMMYFUNCTION("""COMPUTED_VALUE"""),20130001)</f>
        <v>20130001</v>
      </c>
      <c r="C21" s="17" t="str">
        <f ca="1">IFERROR(__xludf.DUMMYFUNCTION("""COMPUTED_VALUE"""),"ADI KRISTIAN")</f>
        <v>ADI KRISTIAN</v>
      </c>
      <c r="D21" s="17" t="str">
        <f ca="1">IFERROR(__xludf.DUMMYFUNCTION("""COMPUTED_VALUE"""),"DAT211046")</f>
        <v>DAT211046</v>
      </c>
      <c r="E21" s="17" t="str">
        <f ca="1">IFERROR(__xludf.DUMMYFUNCTION("""COMPUTED_VALUE"""),"Ya")</f>
        <v>Ya</v>
      </c>
      <c r="F21" s="17" t="str">
        <f t="shared" ref="F21:G21" ca="1" si="20">D21</f>
        <v>DAT211046</v>
      </c>
      <c r="G21" s="17" t="str">
        <f t="shared" ca="1" si="20"/>
        <v>Ya</v>
      </c>
    </row>
    <row r="22" spans="1:7">
      <c r="A22" s="24">
        <f ca="1">IFERROR(__xludf.DUMMYFUNCTION("""COMPUTED_VALUE"""),44393.6865544328)</f>
        <v>44393.686554432803</v>
      </c>
      <c r="B22" s="17">
        <f ca="1">IFERROR(__xludf.DUMMYFUNCTION("""COMPUTED_VALUE"""),19510004)</f>
        <v>19510004</v>
      </c>
      <c r="C22" s="17" t="str">
        <f ca="1">IFERROR(__xludf.DUMMYFUNCTION("""COMPUTED_VALUE"""),"Angga Rizki Dwi Septian")</f>
        <v>Angga Rizki Dwi Septian</v>
      </c>
      <c r="D22" s="17" t="str">
        <f ca="1">IFERROR(__xludf.DUMMYFUNCTION("""COMPUTED_VALUE"""),"DAT211020")</f>
        <v>DAT211020</v>
      </c>
      <c r="E22" s="17" t="str">
        <f ca="1">IFERROR(__xludf.DUMMYFUNCTION("""COMPUTED_VALUE"""),"Ya")</f>
        <v>Ya</v>
      </c>
      <c r="F22" s="17" t="str">
        <f t="shared" ref="F22:G22" ca="1" si="21">D22</f>
        <v>DAT211020</v>
      </c>
      <c r="G22" s="17" t="str">
        <f t="shared" ca="1" si="21"/>
        <v>Ya</v>
      </c>
    </row>
    <row r="23" spans="1:7">
      <c r="A23" s="24">
        <f ca="1">IFERROR(__xludf.DUMMYFUNCTION("""COMPUTED_VALUE"""),44393.6867245138)</f>
        <v>44393.686724513798</v>
      </c>
      <c r="B23" s="17">
        <f ca="1">IFERROR(__xludf.DUMMYFUNCTION("""COMPUTED_VALUE"""),16500048)</f>
        <v>16500048</v>
      </c>
      <c r="C23" s="17" t="str">
        <f ca="1">IFERROR(__xludf.DUMMYFUNCTION("""COMPUTED_VALUE"""),"Al Fiyan Nizaela Falahie")</f>
        <v>Al Fiyan Nizaela Falahie</v>
      </c>
      <c r="D23" s="17" t="str">
        <f ca="1">IFERROR(__xludf.DUMMYFUNCTION("""COMPUTED_VALUE"""),"DAT211031")</f>
        <v>DAT211031</v>
      </c>
      <c r="E23" s="17" t="str">
        <f ca="1">IFERROR(__xludf.DUMMYFUNCTION("""COMPUTED_VALUE"""),"Ya")</f>
        <v>Ya</v>
      </c>
      <c r="F23" s="17" t="str">
        <f t="shared" ref="F23:G23" ca="1" si="22">D23</f>
        <v>DAT211031</v>
      </c>
      <c r="G23" s="17" t="str">
        <f t="shared" ca="1" si="22"/>
        <v>Ya</v>
      </c>
    </row>
    <row r="24" spans="1:7">
      <c r="A24" s="24">
        <f ca="1">IFERROR(__xludf.DUMMYFUNCTION("""COMPUTED_VALUE"""),44393.6884647338)</f>
        <v>44393.688464733801</v>
      </c>
      <c r="B24" s="17">
        <f ca="1">IFERROR(__xludf.DUMMYFUNCTION("""COMPUTED_VALUE"""),18500084)</f>
        <v>18500084</v>
      </c>
      <c r="C24" s="17" t="str">
        <f ca="1">IFERROR(__xludf.DUMMYFUNCTION("""COMPUTED_VALUE"""),"Alvio Prima Narendra La Kahia")</f>
        <v>Alvio Prima Narendra La Kahia</v>
      </c>
      <c r="D24" s="17" t="str">
        <f ca="1">IFERROR(__xludf.DUMMYFUNCTION("""COMPUTED_VALUE"""),"DAT211024")</f>
        <v>DAT211024</v>
      </c>
      <c r="E24" s="17" t="str">
        <f ca="1">IFERROR(__xludf.DUMMYFUNCTION("""COMPUTED_VALUE"""),"Ya")</f>
        <v>Ya</v>
      </c>
      <c r="F24" s="17" t="str">
        <f t="shared" ref="F24:G24" ca="1" si="23">D24</f>
        <v>DAT211024</v>
      </c>
      <c r="G24" s="17" t="str">
        <f t="shared" ca="1" si="23"/>
        <v>Ya</v>
      </c>
    </row>
    <row r="25" spans="1:7">
      <c r="A25" s="24">
        <f ca="1">IFERROR(__xludf.DUMMYFUNCTION("""COMPUTED_VALUE"""),44393.6885429282)</f>
        <v>44393.688542928197</v>
      </c>
      <c r="B25" s="17">
        <f ca="1">IFERROR(__xludf.DUMMYFUNCTION("""COMPUTED_VALUE"""),17500059)</f>
        <v>17500059</v>
      </c>
      <c r="C25" s="17" t="str">
        <f ca="1">IFERROR(__xludf.DUMMYFUNCTION("""COMPUTED_VALUE"""),"Dicky Liahona Bagaska Saputra")</f>
        <v>Dicky Liahona Bagaska Saputra</v>
      </c>
      <c r="D25" s="17" t="str">
        <f ca="1">IFERROR(__xludf.DUMMYFUNCTION("""COMPUTED_VALUE"""),"DAT211026")</f>
        <v>DAT211026</v>
      </c>
      <c r="E25" s="17" t="str">
        <f ca="1">IFERROR(__xludf.DUMMYFUNCTION("""COMPUTED_VALUE"""),"Ya")</f>
        <v>Ya</v>
      </c>
      <c r="F25" s="17" t="str">
        <f t="shared" ref="F25:G25" ca="1" si="24">D25</f>
        <v>DAT211026</v>
      </c>
      <c r="G25" s="17" t="str">
        <f t="shared" ca="1" si="24"/>
        <v>Ya</v>
      </c>
    </row>
    <row r="26" spans="1:7">
      <c r="A26" s="24">
        <f ca="1">IFERROR(__xludf.DUMMYFUNCTION("""COMPUTED_VALUE"""),44393.6888361226)</f>
        <v>44393.688836122601</v>
      </c>
      <c r="B26" s="17">
        <f ca="1">IFERROR(__xludf.DUMMYFUNCTION("""COMPUTED_VALUE"""),15500075)</f>
        <v>15500075</v>
      </c>
      <c r="C26" s="17" t="str">
        <f ca="1">IFERROR(__xludf.DUMMYFUNCTION("""COMPUTED_VALUE"""),"Taufik Hidayatullah")</f>
        <v>Taufik Hidayatullah</v>
      </c>
      <c r="D26" s="17" t="str">
        <f ca="1">IFERROR(__xludf.DUMMYFUNCTION("""COMPUTED_VALUE"""),"DAT211048")</f>
        <v>DAT211048</v>
      </c>
      <c r="E26" s="17" t="str">
        <f ca="1">IFERROR(__xludf.DUMMYFUNCTION("""COMPUTED_VALUE"""),"Ya")</f>
        <v>Ya</v>
      </c>
      <c r="F26" s="17" t="str">
        <f t="shared" ref="F26:G26" ca="1" si="25">D26</f>
        <v>DAT211048</v>
      </c>
      <c r="G26" s="17" t="str">
        <f t="shared" ca="1" si="25"/>
        <v>Ya</v>
      </c>
    </row>
    <row r="27" spans="1:7">
      <c r="A27" s="24">
        <f ca="1">IFERROR(__xludf.DUMMYFUNCTION("""COMPUTED_VALUE"""),44393.6890132175)</f>
        <v>44393.689013217503</v>
      </c>
      <c r="B27" s="17">
        <f ca="1">IFERROR(__xludf.DUMMYFUNCTION("""COMPUTED_VALUE"""),17500100)</f>
        <v>17500100</v>
      </c>
      <c r="C27" s="17" t="str">
        <f ca="1">IFERROR(__xludf.DUMMYFUNCTION("""COMPUTED_VALUE"""),"RAMADHAN KUSUMA WARDANA")</f>
        <v>RAMADHAN KUSUMA WARDANA</v>
      </c>
      <c r="D27" s="17" t="str">
        <f ca="1">IFERROR(__xludf.DUMMYFUNCTION("""COMPUTED_VALUE"""),"DAT211021")</f>
        <v>DAT211021</v>
      </c>
      <c r="E27" s="17" t="str">
        <f ca="1">IFERROR(__xludf.DUMMYFUNCTION("""COMPUTED_VALUE"""),"Ya")</f>
        <v>Ya</v>
      </c>
      <c r="F27" s="17" t="str">
        <f t="shared" ref="F27:G27" ca="1" si="26">D27</f>
        <v>DAT211021</v>
      </c>
      <c r="G27" s="17" t="str">
        <f t="shared" ca="1" si="26"/>
        <v>Ya</v>
      </c>
    </row>
    <row r="28" spans="1:7">
      <c r="A28" s="24">
        <f ca="1">IFERROR(__xludf.DUMMYFUNCTION("""COMPUTED_VALUE"""),44393.6908419444)</f>
        <v>44393.690841944401</v>
      </c>
      <c r="B28" s="17">
        <f ca="1">IFERROR(__xludf.DUMMYFUNCTION("""COMPUTED_VALUE"""),18400080)</f>
        <v>18400080</v>
      </c>
      <c r="C28" s="17" t="str">
        <f ca="1">IFERROR(__xludf.DUMMYFUNCTION("""COMPUTED_VALUE"""),"OKTAVIAN DONNY VIRGIAWAN")</f>
        <v>OKTAVIAN DONNY VIRGIAWAN</v>
      </c>
      <c r="D28" s="17" t="str">
        <f ca="1">IFERROR(__xludf.DUMMYFUNCTION("""COMPUTED_VALUE"""),"DAT211013")</f>
        <v>DAT211013</v>
      </c>
      <c r="E28" s="17" t="str">
        <f ca="1">IFERROR(__xludf.DUMMYFUNCTION("""COMPUTED_VALUE"""),"Ya")</f>
        <v>Ya</v>
      </c>
      <c r="F28" s="17" t="str">
        <f t="shared" ref="F28:G28" ca="1" si="27">D28</f>
        <v>DAT211013</v>
      </c>
      <c r="G28" s="17" t="str">
        <f t="shared" ca="1" si="27"/>
        <v>Ya</v>
      </c>
    </row>
    <row r="29" spans="1:7">
      <c r="A29" s="24">
        <f ca="1">IFERROR(__xludf.DUMMYFUNCTION("""COMPUTED_VALUE"""),44393.6916441319)</f>
        <v>44393.691644131897</v>
      </c>
      <c r="B29" s="17">
        <f ca="1">IFERROR(__xludf.DUMMYFUNCTION("""COMPUTED_VALUE"""),18400050)</f>
        <v>18400050</v>
      </c>
      <c r="C29" s="17" t="str">
        <f ca="1">IFERROR(__xludf.DUMMYFUNCTION("""COMPUTED_VALUE"""),"FARIZ OKTAVIAN MILANO")</f>
        <v>FARIZ OKTAVIAN MILANO</v>
      </c>
      <c r="D29" s="17" t="str">
        <f ca="1">IFERROR(__xludf.DUMMYFUNCTION("""COMPUTED_VALUE"""),"DAT211029")</f>
        <v>DAT211029</v>
      </c>
      <c r="E29" s="17" t="str">
        <f ca="1">IFERROR(__xludf.DUMMYFUNCTION("""COMPUTED_VALUE"""),"Ya")</f>
        <v>Ya</v>
      </c>
      <c r="F29" s="17" t="str">
        <f t="shared" ref="F29:G29" ca="1" si="28">D29</f>
        <v>DAT211029</v>
      </c>
      <c r="G29" s="17" t="str">
        <f t="shared" ca="1" si="28"/>
        <v>Ya</v>
      </c>
    </row>
    <row r="30" spans="1:7">
      <c r="A30" s="24">
        <f ca="1">IFERROR(__xludf.DUMMYFUNCTION("""COMPUTED_VALUE"""),44393.7103806828)</f>
        <v>44393.710380682802</v>
      </c>
      <c r="B30" s="17">
        <f ca="1">IFERROR(__xludf.DUMMYFUNCTION("""COMPUTED_VALUE"""),16500066)</f>
        <v>16500066</v>
      </c>
      <c r="C30" s="17" t="str">
        <f ca="1">IFERROR(__xludf.DUMMYFUNCTION("""COMPUTED_VALUE"""),"Hari Wismo")</f>
        <v>Hari Wismo</v>
      </c>
      <c r="D30" s="17" t="str">
        <f ca="1">IFERROR(__xludf.DUMMYFUNCTION("""COMPUTED_VALUE"""),"DAT211038")</f>
        <v>DAT211038</v>
      </c>
      <c r="E30" s="17" t="str">
        <f ca="1">IFERROR(__xludf.DUMMYFUNCTION("""COMPUTED_VALUE"""),"Ya")</f>
        <v>Ya</v>
      </c>
      <c r="F30" s="17" t="str">
        <f t="shared" ref="F30:G30" ca="1" si="29">D30</f>
        <v>DAT211038</v>
      </c>
      <c r="G30" s="17" t="str">
        <f t="shared" ca="1" si="29"/>
        <v>Ya</v>
      </c>
    </row>
    <row r="31" spans="1:7">
      <c r="A31" s="24">
        <f ca="1">IFERROR(__xludf.DUMMYFUNCTION("""COMPUTED_VALUE"""),44393.6987797453)</f>
        <v>44393.698779745297</v>
      </c>
      <c r="B31" s="17">
        <f ca="1">IFERROR(__xludf.DUMMYFUNCTION("""COMPUTED_VALUE"""),18500113)</f>
        <v>18500113</v>
      </c>
      <c r="C31" s="17" t="str">
        <f ca="1">IFERROR(__xludf.DUMMYFUNCTION("""COMPUTED_VALUE"""),"Alif Rizki Nur Seto")</f>
        <v>Alif Rizki Nur Seto</v>
      </c>
      <c r="D31" s="17" t="str">
        <f ca="1">IFERROR(__xludf.DUMMYFUNCTION("""COMPUTED_VALUE"""),"DAT211004")</f>
        <v>DAT211004</v>
      </c>
      <c r="E31" s="17" t="str">
        <f ca="1">IFERROR(__xludf.DUMMYFUNCTION("""COMPUTED_VALUE"""),"Ya")</f>
        <v>Ya</v>
      </c>
      <c r="F31" s="17" t="str">
        <f t="shared" ref="F31:G31" ca="1" si="30">D31</f>
        <v>DAT211004</v>
      </c>
      <c r="G31" s="17" t="str">
        <f t="shared" ca="1" si="30"/>
        <v>Ya</v>
      </c>
    </row>
    <row r="32" spans="1:7">
      <c r="A32" s="24">
        <f ca="1">IFERROR(__xludf.DUMMYFUNCTION("""COMPUTED_VALUE"""),44393.6999070601)</f>
        <v>44393.699907060101</v>
      </c>
      <c r="B32" s="17">
        <f ca="1">IFERROR(__xludf.DUMMYFUNCTION("""COMPUTED_VALUE"""),18400066)</f>
        <v>18400066</v>
      </c>
      <c r="C32" s="17" t="str">
        <f ca="1">IFERROR(__xludf.DUMMYFUNCTION("""COMPUTED_VALUE"""),"Ivanuarga Febriliansyah")</f>
        <v>Ivanuarga Febriliansyah</v>
      </c>
      <c r="D32" s="17" t="str">
        <f ca="1">IFERROR(__xludf.DUMMYFUNCTION("""COMPUTED_VALUE"""),"DAT211034")</f>
        <v>DAT211034</v>
      </c>
      <c r="E32" s="17" t="str">
        <f ca="1">IFERROR(__xludf.DUMMYFUNCTION("""COMPUTED_VALUE"""),"Ya")</f>
        <v>Ya</v>
      </c>
      <c r="F32" s="17" t="str">
        <f t="shared" ref="F32:G32" ca="1" si="31">D32</f>
        <v>DAT211034</v>
      </c>
      <c r="G32" s="17" t="str">
        <f t="shared" ca="1" si="31"/>
        <v>Ya</v>
      </c>
    </row>
    <row r="33" spans="1:7">
      <c r="A33" s="24">
        <f ca="1">IFERROR(__xludf.DUMMYFUNCTION("""COMPUTED_VALUE"""),44393.700609618)</f>
        <v>44393.700609617998</v>
      </c>
      <c r="B33" s="17">
        <f ca="1">IFERROR(__xludf.DUMMYFUNCTION("""COMPUTED_VALUE"""),18400056)</f>
        <v>18400056</v>
      </c>
      <c r="C33" s="17" t="str">
        <f ca="1">IFERROR(__xludf.DUMMYFUNCTION("""COMPUTED_VALUE"""),"Ichsan Aldi Iskandar")</f>
        <v>Ichsan Aldi Iskandar</v>
      </c>
      <c r="D33" s="17" t="str">
        <f ca="1">IFERROR(__xludf.DUMMYFUNCTION("""COMPUTED_VALUE"""),"DAT211017")</f>
        <v>DAT211017</v>
      </c>
      <c r="E33" s="17" t="str">
        <f ca="1">IFERROR(__xludf.DUMMYFUNCTION("""COMPUTED_VALUE"""),"Ya")</f>
        <v>Ya</v>
      </c>
      <c r="F33" s="17" t="str">
        <f t="shared" ref="F33:G33" ca="1" si="32">D33</f>
        <v>DAT211017</v>
      </c>
      <c r="G33" s="17" t="str">
        <f t="shared" ca="1" si="32"/>
        <v>Ya</v>
      </c>
    </row>
    <row r="34" spans="1:7">
      <c r="A34" s="24">
        <f ca="1">IFERROR(__xludf.DUMMYFUNCTION("""COMPUTED_VALUE"""),44393.7010779166)</f>
        <v>44393.701077916601</v>
      </c>
      <c r="B34" s="17">
        <f ca="1">IFERROR(__xludf.DUMMYFUNCTION("""COMPUTED_VALUE"""),20100007)</f>
        <v>20100007</v>
      </c>
      <c r="C34" s="17" t="str">
        <f ca="1">IFERROR(__xludf.DUMMYFUNCTION("""COMPUTED_VALUE"""),"Efi Elidasari")</f>
        <v>Efi Elidasari</v>
      </c>
      <c r="D34" s="17" t="str">
        <f ca="1">IFERROR(__xludf.DUMMYFUNCTION("""COMPUTED_VALUE"""),"DAT211035")</f>
        <v>DAT211035</v>
      </c>
      <c r="E34" s="17" t="str">
        <f ca="1">IFERROR(__xludf.DUMMYFUNCTION("""COMPUTED_VALUE"""),"Ya")</f>
        <v>Ya</v>
      </c>
      <c r="F34" s="17" t="str">
        <f t="shared" ref="F34:G34" ca="1" si="33">D34</f>
        <v>DAT211035</v>
      </c>
      <c r="G34" s="17" t="str">
        <f t="shared" ca="1" si="33"/>
        <v>Ya</v>
      </c>
    </row>
    <row r="35" spans="1:7">
      <c r="A35" s="24">
        <f ca="1">IFERROR(__xludf.DUMMYFUNCTION("""COMPUTED_VALUE"""),44393.701910625)</f>
        <v>44393.701910625001</v>
      </c>
      <c r="B35" s="17">
        <f ca="1">IFERROR(__xludf.DUMMYFUNCTION("""COMPUTED_VALUE"""),18400047)</f>
        <v>18400047</v>
      </c>
      <c r="C35" s="17" t="str">
        <f ca="1">IFERROR(__xludf.DUMMYFUNCTION("""COMPUTED_VALUE"""),"Ndari Putriningtyas")</f>
        <v>Ndari Putriningtyas</v>
      </c>
      <c r="D35" s="17" t="str">
        <f ca="1">IFERROR(__xludf.DUMMYFUNCTION("""COMPUTED_VALUE"""),"DAT211036")</f>
        <v>DAT211036</v>
      </c>
      <c r="E35" s="17" t="str">
        <f ca="1">IFERROR(__xludf.DUMMYFUNCTION("""COMPUTED_VALUE"""),"Ya")</f>
        <v>Ya</v>
      </c>
      <c r="F35" s="17" t="str">
        <f t="shared" ref="F35:G35" ca="1" si="34">D35</f>
        <v>DAT211036</v>
      </c>
      <c r="G35" s="17" t="str">
        <f t="shared" ca="1" si="34"/>
        <v>Ya</v>
      </c>
    </row>
    <row r="36" spans="1:7">
      <c r="A36" s="24">
        <f ca="1">IFERROR(__xludf.DUMMYFUNCTION("""COMPUTED_VALUE"""),44393.7026909952)</f>
        <v>44393.702690995196</v>
      </c>
      <c r="B36" s="17">
        <f ca="1">IFERROR(__xludf.DUMMYFUNCTION("""COMPUTED_VALUE"""),19500049)</f>
        <v>19500049</v>
      </c>
      <c r="C36" s="17" t="str">
        <f ca="1">IFERROR(__xludf.DUMMYFUNCTION("""COMPUTED_VALUE"""),"Lucky Alvian")</f>
        <v>Lucky Alvian</v>
      </c>
      <c r="D36" s="17" t="str">
        <f ca="1">IFERROR(__xludf.DUMMYFUNCTION("""COMPUTED_VALUE"""),"DAT211022")</f>
        <v>DAT211022</v>
      </c>
      <c r="E36" s="17" t="str">
        <f ca="1">IFERROR(__xludf.DUMMYFUNCTION("""COMPUTED_VALUE"""),"Ya")</f>
        <v>Ya</v>
      </c>
      <c r="F36" s="17" t="str">
        <f t="shared" ref="F36:G36" ca="1" si="35">D36</f>
        <v>DAT211022</v>
      </c>
      <c r="G36" s="17" t="str">
        <f t="shared" ca="1" si="35"/>
        <v>Ya</v>
      </c>
    </row>
    <row r="37" spans="1:7">
      <c r="A37" s="24">
        <f ca="1">IFERROR(__xludf.DUMMYFUNCTION("""COMPUTED_VALUE"""),44393.7030274884)</f>
        <v>44393.703027488402</v>
      </c>
      <c r="B37" s="17">
        <f ca="1">IFERROR(__xludf.DUMMYFUNCTION("""COMPUTED_VALUE"""),20130002)</f>
        <v>20130002</v>
      </c>
      <c r="C37" s="17" t="str">
        <f ca="1">IFERROR(__xludf.DUMMYFUNCTION("""COMPUTED_VALUE"""),"Gabriel Aditya Wardhana")</f>
        <v>Gabriel Aditya Wardhana</v>
      </c>
      <c r="D37" s="17" t="str">
        <f ca="1">IFERROR(__xludf.DUMMYFUNCTION("""COMPUTED_VALUE"""),"DAT211047")</f>
        <v>DAT211047</v>
      </c>
      <c r="E37" s="17" t="str">
        <f ca="1">IFERROR(__xludf.DUMMYFUNCTION("""COMPUTED_VALUE"""),"Ya")</f>
        <v>Ya</v>
      </c>
      <c r="F37" s="17" t="str">
        <f t="shared" ref="F37:G37" ca="1" si="36">D37</f>
        <v>DAT211047</v>
      </c>
      <c r="G37" s="17" t="str">
        <f t="shared" ca="1" si="36"/>
        <v>Ya</v>
      </c>
    </row>
    <row r="38" spans="1:7">
      <c r="A38" s="24">
        <f ca="1">IFERROR(__xludf.DUMMYFUNCTION("""COMPUTED_VALUE"""),44393.7057215393)</f>
        <v>44393.7057215393</v>
      </c>
      <c r="B38" s="17">
        <f ca="1">IFERROR(__xludf.DUMMYFUNCTION("""COMPUTED_VALUE"""),18500042)</f>
        <v>18500042</v>
      </c>
      <c r="C38" s="17" t="str">
        <f ca="1">IFERROR(__xludf.DUMMYFUNCTION("""COMPUTED_VALUE"""),"DWI HANANTO")</f>
        <v>DWI HANANTO</v>
      </c>
      <c r="D38" s="17" t="str">
        <f ca="1">IFERROR(__xludf.DUMMYFUNCTION("""COMPUTED_VALUE"""),"DAT211008")</f>
        <v>DAT211008</v>
      </c>
      <c r="E38" s="17" t="str">
        <f ca="1">IFERROR(__xludf.DUMMYFUNCTION("""COMPUTED_VALUE"""),"Ya")</f>
        <v>Ya</v>
      </c>
      <c r="F38" s="17" t="str">
        <f t="shared" ref="F38:G38" ca="1" si="37">D38</f>
        <v>DAT211008</v>
      </c>
      <c r="G38" s="17" t="str">
        <f t="shared" ca="1" si="37"/>
        <v>Ya</v>
      </c>
    </row>
    <row r="39" spans="1:7">
      <c r="A39" s="24">
        <f ca="1">IFERROR(__xludf.DUMMYFUNCTION("""COMPUTED_VALUE"""),44393.7058324189)</f>
        <v>44393.705832418898</v>
      </c>
      <c r="B39" s="17">
        <f ca="1">IFERROR(__xludf.DUMMYFUNCTION("""COMPUTED_VALUE"""),20100012)</f>
        <v>20100012</v>
      </c>
      <c r="C39" s="17" t="str">
        <f ca="1">IFERROR(__xludf.DUMMYFUNCTION("""COMPUTED_VALUE"""),"Alfina Damayanti")</f>
        <v>Alfina Damayanti</v>
      </c>
      <c r="D39" s="17" t="str">
        <f ca="1">IFERROR(__xludf.DUMMYFUNCTION("""COMPUTED_VALUE"""),"DAT211050")</f>
        <v>DAT211050</v>
      </c>
      <c r="E39" s="17" t="str">
        <f ca="1">IFERROR(__xludf.DUMMYFUNCTION("""COMPUTED_VALUE"""),"Ya")</f>
        <v>Ya</v>
      </c>
      <c r="F39" s="17" t="str">
        <f t="shared" ref="F39:G39" ca="1" si="38">D39</f>
        <v>DAT211050</v>
      </c>
      <c r="G39" s="17" t="str">
        <f t="shared" ca="1" si="38"/>
        <v>Ya</v>
      </c>
    </row>
    <row r="40" spans="1:7">
      <c r="A40" s="24">
        <f ca="1">IFERROR(__xludf.DUMMYFUNCTION("""COMPUTED_VALUE"""),44393.7063137963)</f>
        <v>44393.706313796298</v>
      </c>
      <c r="B40" s="17">
        <f ca="1">IFERROR(__xludf.DUMMYFUNCTION("""COMPUTED_VALUE"""),19500005)</f>
        <v>19500005</v>
      </c>
      <c r="C40" s="17" t="str">
        <f ca="1">IFERROR(__xludf.DUMMYFUNCTION("""COMPUTED_VALUE"""),"Maria dewi febriana")</f>
        <v>Maria dewi febriana</v>
      </c>
      <c r="D40" s="17" t="str">
        <f ca="1">IFERROR(__xludf.DUMMYFUNCTION("""COMPUTED_VALUE"""),"DAT211002")</f>
        <v>DAT211002</v>
      </c>
      <c r="E40" s="17" t="str">
        <f ca="1">IFERROR(__xludf.DUMMYFUNCTION("""COMPUTED_VALUE"""),"Ya")</f>
        <v>Ya</v>
      </c>
      <c r="F40" s="17" t="str">
        <f t="shared" ref="F40:G40" ca="1" si="39">D40</f>
        <v>DAT211002</v>
      </c>
      <c r="G40" s="17" t="str">
        <f t="shared" ca="1" si="39"/>
        <v>Ya</v>
      </c>
    </row>
    <row r="41" spans="1:7">
      <c r="A41" s="24">
        <f ca="1">IFERROR(__xludf.DUMMYFUNCTION("""COMPUTED_VALUE"""),44393.708795706)</f>
        <v>44393.708795705999</v>
      </c>
      <c r="B41" s="17">
        <f ca="1">IFERROR(__xludf.DUMMYFUNCTION("""COMPUTED_VALUE"""),18400079)</f>
        <v>18400079</v>
      </c>
      <c r="C41" s="17" t="str">
        <f ca="1">IFERROR(__xludf.DUMMYFUNCTION("""COMPUTED_VALUE"""),"Adha Akbar")</f>
        <v>Adha Akbar</v>
      </c>
      <c r="D41" s="17" t="str">
        <f ca="1">IFERROR(__xludf.DUMMYFUNCTION("""COMPUTED_VALUE"""),"DAT211053")</f>
        <v>DAT211053</v>
      </c>
      <c r="E41" s="17" t="str">
        <f ca="1">IFERROR(__xludf.DUMMYFUNCTION("""COMPUTED_VALUE"""),"Ya")</f>
        <v>Ya</v>
      </c>
      <c r="F41" s="17" t="str">
        <f t="shared" ref="F41:G41" ca="1" si="40">D41</f>
        <v>DAT211053</v>
      </c>
      <c r="G41" s="17" t="str">
        <f t="shared" ca="1" si="40"/>
        <v>Ya</v>
      </c>
    </row>
    <row r="42" spans="1:7">
      <c r="A42" s="24">
        <f ca="1">IFERROR(__xludf.DUMMYFUNCTION("""COMPUTED_VALUE"""),44393.7114534375)</f>
        <v>44393.7114534375</v>
      </c>
      <c r="B42" s="17">
        <f ca="1">IFERROR(__xludf.DUMMYFUNCTION("""COMPUTED_VALUE"""),19520006)</f>
        <v>19520006</v>
      </c>
      <c r="C42" s="17" t="str">
        <f ca="1">IFERROR(__xludf.DUMMYFUNCTION("""COMPUTED_VALUE"""),"Kurnia Sari Mahmudah")</f>
        <v>Kurnia Sari Mahmudah</v>
      </c>
      <c r="D42" s="17" t="str">
        <f ca="1">IFERROR(__xludf.DUMMYFUNCTION("""COMPUTED_VALUE"""),"DAT211025")</f>
        <v>DAT211025</v>
      </c>
      <c r="E42" s="17" t="str">
        <f ca="1">IFERROR(__xludf.DUMMYFUNCTION("""COMPUTED_VALUE"""),"Ya")</f>
        <v>Ya</v>
      </c>
      <c r="F42" s="17" t="str">
        <f t="shared" ref="F42:G42" ca="1" si="41">D42</f>
        <v>DAT211025</v>
      </c>
      <c r="G42" s="17" t="str">
        <f t="shared" ca="1" si="41"/>
        <v>Ya</v>
      </c>
    </row>
    <row r="43" spans="1:7">
      <c r="A43" s="24">
        <f ca="1">IFERROR(__xludf.DUMMYFUNCTION("""COMPUTED_VALUE"""),44393.7125567939)</f>
        <v>44393.7125567939</v>
      </c>
      <c r="B43" s="17">
        <f ca="1">IFERROR(__xludf.DUMMYFUNCTION("""COMPUTED_VALUE"""),18400048)</f>
        <v>18400048</v>
      </c>
      <c r="C43" s="17" t="str">
        <f ca="1">IFERROR(__xludf.DUMMYFUNCTION("""COMPUTED_VALUE"""),"Fathania Idzni Meilina")</f>
        <v>Fathania Idzni Meilina</v>
      </c>
      <c r="D43" s="17" t="str">
        <f ca="1">IFERROR(__xludf.DUMMYFUNCTION("""COMPUTED_VALUE"""),"DAT211044")</f>
        <v>DAT211044</v>
      </c>
      <c r="E43" s="17" t="str">
        <f ca="1">IFERROR(__xludf.DUMMYFUNCTION("""COMPUTED_VALUE"""),"Ya")</f>
        <v>Ya</v>
      </c>
      <c r="F43" s="17" t="str">
        <f t="shared" ref="F43:G43" ca="1" si="42">D43</f>
        <v>DAT211044</v>
      </c>
      <c r="G43" s="17" t="str">
        <f t="shared" ca="1" si="42"/>
        <v>Ya</v>
      </c>
    </row>
    <row r="44" spans="1:7">
      <c r="A44" s="24">
        <f ca="1">IFERROR(__xludf.DUMMYFUNCTION("""COMPUTED_VALUE"""),44393.7127566435)</f>
        <v>44393.712756643501</v>
      </c>
      <c r="B44" s="17">
        <f ca="1">IFERROR(__xludf.DUMMYFUNCTION("""COMPUTED_VALUE"""),18500050)</f>
        <v>18500050</v>
      </c>
      <c r="C44" s="17" t="str">
        <f ca="1">IFERROR(__xludf.DUMMYFUNCTION("""COMPUTED_VALUE"""),"Aziz Fathurahman")</f>
        <v>Aziz Fathurahman</v>
      </c>
      <c r="D44" s="17" t="str">
        <f ca="1">IFERROR(__xludf.DUMMYFUNCTION("""COMPUTED_VALUE"""),"DAT211040")</f>
        <v>DAT211040</v>
      </c>
      <c r="E44" s="17" t="str">
        <f ca="1">IFERROR(__xludf.DUMMYFUNCTION("""COMPUTED_VALUE"""),"Ya")</f>
        <v>Ya</v>
      </c>
      <c r="F44" s="17" t="str">
        <f t="shared" ref="F44:G44" ca="1" si="43">D44</f>
        <v>DAT211040</v>
      </c>
      <c r="G44" s="17" t="str">
        <f t="shared" ca="1" si="43"/>
        <v>Ya</v>
      </c>
    </row>
    <row r="45" spans="1:7">
      <c r="A45" s="24">
        <f ca="1">IFERROR(__xludf.DUMMYFUNCTION("""COMPUTED_VALUE"""),44393.7235683217)</f>
        <v>44393.7235683217</v>
      </c>
      <c r="B45" s="17">
        <f ca="1">IFERROR(__xludf.DUMMYFUNCTION("""COMPUTED_VALUE"""),17420003)</f>
        <v>17420003</v>
      </c>
      <c r="C45" s="17" t="str">
        <f ca="1">IFERROR(__xludf.DUMMYFUNCTION("""COMPUTED_VALUE"""),"Dhania widyaristiana")</f>
        <v>Dhania widyaristiana</v>
      </c>
      <c r="D45" s="17" t="str">
        <f ca="1">IFERROR(__xludf.DUMMYFUNCTION("""COMPUTED_VALUE"""),"DAT211003")</f>
        <v>DAT211003</v>
      </c>
      <c r="E45" s="17" t="str">
        <f ca="1">IFERROR(__xludf.DUMMYFUNCTION("""COMPUTED_VALUE"""),"Ya")</f>
        <v>Ya</v>
      </c>
      <c r="F45" s="17" t="str">
        <f t="shared" ref="F45:G45" ca="1" si="44">D45</f>
        <v>DAT211003</v>
      </c>
      <c r="G45" s="17" t="str">
        <f t="shared" ca="1" si="44"/>
        <v>Ya</v>
      </c>
    </row>
    <row r="46" spans="1:7">
      <c r="A46" s="24">
        <f ca="1">IFERROR(__xludf.DUMMYFUNCTION("""COMPUTED_VALUE"""),44393.7222517245)</f>
        <v>44393.722251724503</v>
      </c>
      <c r="B46" s="17">
        <f ca="1">IFERROR(__xludf.DUMMYFUNCTION("""COMPUTED_VALUE"""),20510001)</f>
        <v>20510001</v>
      </c>
      <c r="C46" s="17" t="str">
        <f ca="1">IFERROR(__xludf.DUMMYFUNCTION("""COMPUTED_VALUE"""),"ANNIS MEISYAROH")</f>
        <v>ANNIS MEISYAROH</v>
      </c>
      <c r="D46" s="17" t="str">
        <f ca="1">IFERROR(__xludf.DUMMYFUNCTION("""COMPUTED_VALUE"""),"DAT211042")</f>
        <v>DAT211042</v>
      </c>
      <c r="E46" s="17" t="str">
        <f ca="1">IFERROR(__xludf.DUMMYFUNCTION("""COMPUTED_VALUE"""),"Ya")</f>
        <v>Ya</v>
      </c>
      <c r="F46" s="17" t="str">
        <f t="shared" ref="F46:G46" ca="1" si="45">D46</f>
        <v>DAT211042</v>
      </c>
      <c r="G46" s="17" t="str">
        <f t="shared" ca="1" si="45"/>
        <v>Ya</v>
      </c>
    </row>
    <row r="47" spans="1:7">
      <c r="A47" s="24">
        <f ca="1">IFERROR(__xludf.DUMMYFUNCTION("""COMPUTED_VALUE"""),44393.724246655)</f>
        <v>44393.724246655001</v>
      </c>
      <c r="B47" s="17">
        <f ca="1">IFERROR(__xludf.DUMMYFUNCTION("""COMPUTED_VALUE"""),18500128)</f>
        <v>18500128</v>
      </c>
      <c r="C47" s="17" t="str">
        <f ca="1">IFERROR(__xludf.DUMMYFUNCTION("""COMPUTED_VALUE"""),"Ichwan Maulana")</f>
        <v>Ichwan Maulana</v>
      </c>
      <c r="D47" s="17" t="str">
        <f ca="1">IFERROR(__xludf.DUMMYFUNCTION("""COMPUTED_VALUE"""),"DAT211005")</f>
        <v>DAT211005</v>
      </c>
      <c r="E47" s="17" t="str">
        <f ca="1">IFERROR(__xludf.DUMMYFUNCTION("""COMPUTED_VALUE"""),"Ya")</f>
        <v>Ya</v>
      </c>
      <c r="F47" s="17" t="str">
        <f t="shared" ref="F47:G47" ca="1" si="46">D47</f>
        <v>DAT211005</v>
      </c>
      <c r="G47" s="17" t="str">
        <f t="shared" ca="1" si="46"/>
        <v>Ya</v>
      </c>
    </row>
    <row r="48" spans="1:7">
      <c r="A48" s="24">
        <f ca="1">IFERROR(__xludf.DUMMYFUNCTION("""COMPUTED_VALUE"""),44393.7444224768)</f>
        <v>44393.744422476797</v>
      </c>
      <c r="B48" s="17">
        <f ca="1">IFERROR(__xludf.DUMMYFUNCTION("""COMPUTED_VALUE"""),17400064)</f>
        <v>17400064</v>
      </c>
      <c r="C48" s="17" t="str">
        <f ca="1">IFERROR(__xludf.DUMMYFUNCTION("""COMPUTED_VALUE"""),"ronny dwi firmansyah ")</f>
        <v xml:space="preserve">ronny dwi firmansyah </v>
      </c>
      <c r="D48" s="17" t="str">
        <f ca="1">IFERROR(__xludf.DUMMYFUNCTION("""COMPUTED_VALUE"""),"DAT211014")</f>
        <v>DAT211014</v>
      </c>
      <c r="E48" s="17" t="str">
        <f ca="1">IFERROR(__xludf.DUMMYFUNCTION("""COMPUTED_VALUE"""),"Ya")</f>
        <v>Ya</v>
      </c>
      <c r="F48" s="17" t="str">
        <f t="shared" ref="F48:G48" ca="1" si="47">D48</f>
        <v>DAT211014</v>
      </c>
      <c r="G48" s="17" t="str">
        <f t="shared" ca="1" si="47"/>
        <v>Ya</v>
      </c>
    </row>
    <row r="49" spans="1:7">
      <c r="A49" s="24">
        <f ca="1">IFERROR(__xludf.DUMMYFUNCTION("""COMPUTED_VALUE"""),44393.7768374652)</f>
        <v>44393.776837465201</v>
      </c>
      <c r="B49" s="17">
        <f ca="1">IFERROR(__xludf.DUMMYFUNCTION("""COMPUTED_VALUE"""),17500069)</f>
        <v>17500069</v>
      </c>
      <c r="C49" s="17" t="str">
        <f ca="1">IFERROR(__xludf.DUMMYFUNCTION("""COMPUTED_VALUE"""),"Linda Fitri Astuti")</f>
        <v>Linda Fitri Astuti</v>
      </c>
      <c r="D49" s="17" t="str">
        <f ca="1">IFERROR(__xludf.DUMMYFUNCTION("""COMPUTED_VALUE"""),"DAT211010")</f>
        <v>DAT211010</v>
      </c>
      <c r="E49" s="17" t="str">
        <f ca="1">IFERROR(__xludf.DUMMYFUNCTION("""COMPUTED_VALUE"""),"Ya")</f>
        <v>Ya</v>
      </c>
      <c r="F49" s="17" t="str">
        <f t="shared" ref="F49:G49" ca="1" si="48">D49</f>
        <v>DAT211010</v>
      </c>
      <c r="G49" s="17" t="str">
        <f t="shared" ca="1" si="48"/>
        <v>Ya</v>
      </c>
    </row>
    <row r="50" spans="1:7">
      <c r="A50" s="24">
        <f ca="1">IFERROR(__xludf.DUMMYFUNCTION("""COMPUTED_VALUE"""),44393.7847550115)</f>
        <v>44393.784755011497</v>
      </c>
      <c r="B50" s="17">
        <f ca="1">IFERROR(__xludf.DUMMYFUNCTION("""COMPUTED_VALUE"""),20130011)</f>
        <v>20130011</v>
      </c>
      <c r="C50" s="17" t="str">
        <f ca="1">IFERROR(__xludf.DUMMYFUNCTION("""COMPUTED_VALUE"""),"RAHMA AULIANA NILAM PRATIWI")</f>
        <v>RAHMA AULIANA NILAM PRATIWI</v>
      </c>
      <c r="D50" s="17" t="str">
        <f ca="1">IFERROR(__xludf.DUMMYFUNCTION("""COMPUTED_VALUE"""),"DAT211037")</f>
        <v>DAT211037</v>
      </c>
      <c r="E50" s="17" t="str">
        <f ca="1">IFERROR(__xludf.DUMMYFUNCTION("""COMPUTED_VALUE"""),"Ya")</f>
        <v>Ya</v>
      </c>
      <c r="F50" s="17" t="str">
        <f t="shared" ref="F50:G50" ca="1" si="49">D50</f>
        <v>DAT211037</v>
      </c>
      <c r="G50" s="17" t="str">
        <f t="shared" ca="1" si="49"/>
        <v>Ya</v>
      </c>
    </row>
    <row r="51" spans="1:7">
      <c r="A51" s="17"/>
      <c r="B51" s="17"/>
      <c r="C51" s="17"/>
      <c r="D51" s="17"/>
      <c r="E51" s="17"/>
      <c r="F51" s="17">
        <f t="shared" ref="F51:G51" si="50">D51</f>
        <v>0</v>
      </c>
      <c r="G51" s="17">
        <f t="shared" si="50"/>
        <v>0</v>
      </c>
    </row>
    <row r="52" spans="1:7">
      <c r="A52" s="17"/>
      <c r="B52" s="17"/>
      <c r="C52" s="17"/>
      <c r="D52" s="17"/>
      <c r="E52" s="17"/>
      <c r="F52" s="17">
        <f t="shared" ref="F52:G52" si="51">D52</f>
        <v>0</v>
      </c>
      <c r="G52" s="17">
        <f t="shared" si="51"/>
        <v>0</v>
      </c>
    </row>
    <row r="53" spans="1:7">
      <c r="A53" s="17"/>
      <c r="B53" s="17"/>
      <c r="C53" s="17"/>
      <c r="D53" s="17"/>
      <c r="E53" s="17"/>
      <c r="F53" s="17">
        <f t="shared" ref="F53:G53" si="52">D53</f>
        <v>0</v>
      </c>
      <c r="G53" s="17">
        <f t="shared" si="52"/>
        <v>0</v>
      </c>
    </row>
    <row r="54" spans="1:7">
      <c r="A54" s="17"/>
      <c r="B54" s="17"/>
      <c r="C54" s="17"/>
      <c r="D54" s="17"/>
      <c r="E54" s="17"/>
      <c r="F54" s="17">
        <f t="shared" ref="F54:G54" si="53">D54</f>
        <v>0</v>
      </c>
      <c r="G54" s="17">
        <f t="shared" si="53"/>
        <v>0</v>
      </c>
    </row>
    <row r="55" spans="1:7">
      <c r="A55" s="17"/>
      <c r="B55" s="17"/>
      <c r="C55" s="17"/>
      <c r="D55" s="17"/>
      <c r="E55" s="17"/>
    </row>
    <row r="56" spans="1:7">
      <c r="A56" s="17"/>
      <c r="B56" s="17"/>
      <c r="C56" s="17"/>
      <c r="D56" s="17"/>
      <c r="E56" s="17"/>
    </row>
    <row r="57" spans="1:7">
      <c r="A57" s="17"/>
      <c r="B57" s="17"/>
      <c r="C57" s="17"/>
      <c r="D57" s="17"/>
      <c r="E57" s="17"/>
    </row>
    <row r="58" spans="1:7">
      <c r="A58" s="17"/>
      <c r="B58" s="17"/>
      <c r="C58" s="17"/>
      <c r="D58" s="17"/>
      <c r="E58" s="17"/>
    </row>
    <row r="59" spans="1:7">
      <c r="A59" s="17"/>
      <c r="B59" s="17"/>
      <c r="C59" s="17"/>
      <c r="D59" s="17"/>
      <c r="E59" s="17"/>
    </row>
    <row r="60" spans="1:7">
      <c r="A60" s="17"/>
      <c r="B60" s="17"/>
      <c r="C60" s="17"/>
      <c r="D60" s="17"/>
      <c r="E60" s="17"/>
    </row>
    <row r="61" spans="1:7">
      <c r="A61" s="17"/>
      <c r="B61" s="17"/>
      <c r="C61" s="17"/>
      <c r="D61" s="17"/>
      <c r="E61" s="17"/>
    </row>
    <row r="62" spans="1:7">
      <c r="A62" s="17"/>
      <c r="B62" s="17"/>
      <c r="C62" s="17"/>
      <c r="D62" s="17"/>
      <c r="E62" s="17"/>
    </row>
    <row r="63" spans="1:7">
      <c r="A63" s="17"/>
      <c r="B63" s="17"/>
      <c r="C63" s="17"/>
      <c r="D63" s="17"/>
      <c r="E63" s="17"/>
    </row>
    <row r="64" spans="1:7">
      <c r="A64" s="17"/>
      <c r="B64" s="17"/>
      <c r="C64" s="17"/>
      <c r="D64" s="17"/>
      <c r="E64" s="17"/>
    </row>
    <row r="65" spans="1:5">
      <c r="A65" s="17"/>
      <c r="B65" s="17"/>
      <c r="C65" s="17"/>
      <c r="D65" s="17"/>
      <c r="E65" s="17"/>
    </row>
    <row r="66" spans="1:5">
      <c r="A66" s="17"/>
      <c r="B66" s="17"/>
      <c r="C66" s="17"/>
      <c r="D66" s="17"/>
      <c r="E66" s="17"/>
    </row>
    <row r="67" spans="1:5">
      <c r="A67" s="17"/>
      <c r="B67" s="17"/>
      <c r="C67" s="17"/>
      <c r="D67" s="17"/>
      <c r="E67" s="17"/>
    </row>
    <row r="68" spans="1:5">
      <c r="A68" s="17"/>
      <c r="B68" s="17"/>
      <c r="C68" s="17"/>
      <c r="D68" s="17"/>
      <c r="E68" s="17"/>
    </row>
    <row r="69" spans="1:5">
      <c r="A69" s="17"/>
      <c r="B69" s="17"/>
      <c r="C69" s="17"/>
      <c r="D69" s="17"/>
      <c r="E69" s="17"/>
    </row>
    <row r="70" spans="1:5">
      <c r="A70" s="17"/>
      <c r="B70" s="17"/>
      <c r="C70" s="17"/>
      <c r="D70" s="17"/>
      <c r="E70" s="17"/>
    </row>
    <row r="71" spans="1:5">
      <c r="A71" s="17"/>
      <c r="B71" s="17"/>
      <c r="C71" s="17"/>
      <c r="D71" s="17"/>
      <c r="E71" s="17"/>
    </row>
    <row r="72" spans="1:5">
      <c r="A72" s="17"/>
      <c r="B72" s="17"/>
      <c r="C72" s="17"/>
      <c r="D72" s="17"/>
      <c r="E72" s="17"/>
    </row>
    <row r="73" spans="1:5">
      <c r="A73" s="17"/>
      <c r="B73" s="17"/>
      <c r="C73" s="17"/>
      <c r="D73" s="17"/>
      <c r="E73" s="17"/>
    </row>
    <row r="74" spans="1:5">
      <c r="A74" s="17"/>
      <c r="B74" s="17"/>
      <c r="C74" s="17"/>
      <c r="D74" s="17"/>
      <c r="E74" s="17"/>
    </row>
    <row r="75" spans="1:5">
      <c r="A75" s="17"/>
      <c r="B75" s="17"/>
      <c r="C75" s="17"/>
      <c r="D75" s="17"/>
      <c r="E75" s="17"/>
    </row>
    <row r="76" spans="1:5">
      <c r="A76" s="17"/>
      <c r="B76" s="17"/>
      <c r="C76" s="17"/>
      <c r="D76" s="17"/>
      <c r="E76" s="17"/>
    </row>
    <row r="77" spans="1:5">
      <c r="A77" s="17"/>
      <c r="B77" s="17"/>
      <c r="C77" s="17"/>
      <c r="D77" s="17"/>
      <c r="E77" s="17"/>
    </row>
    <row r="78" spans="1:5">
      <c r="A78" s="17"/>
      <c r="B78" s="17"/>
      <c r="C78" s="17"/>
      <c r="D78" s="17"/>
      <c r="E78" s="17"/>
    </row>
    <row r="79" spans="1:5">
      <c r="A79" s="17"/>
      <c r="B79" s="17"/>
      <c r="C79" s="17"/>
      <c r="D79" s="17"/>
      <c r="E79" s="17"/>
    </row>
    <row r="80" spans="1:5">
      <c r="A80" s="17"/>
      <c r="B80" s="17"/>
      <c r="C80" s="17"/>
      <c r="D80" s="17"/>
      <c r="E80" s="17"/>
    </row>
    <row r="81" spans="1:5">
      <c r="A81" s="17"/>
      <c r="B81" s="17"/>
      <c r="C81" s="17"/>
      <c r="D81" s="17"/>
      <c r="E81" s="17"/>
    </row>
    <row r="82" spans="1:5">
      <c r="A82" s="17"/>
      <c r="B82" s="17"/>
      <c r="C82" s="17"/>
      <c r="D82" s="17"/>
      <c r="E82" s="17"/>
    </row>
    <row r="83" spans="1:5">
      <c r="A83" s="17"/>
      <c r="B83" s="17"/>
      <c r="C83" s="17"/>
      <c r="D83" s="17"/>
      <c r="E83" s="17"/>
    </row>
    <row r="84" spans="1:5">
      <c r="A84" s="17"/>
      <c r="B84" s="17"/>
      <c r="C84" s="17"/>
      <c r="D84" s="17"/>
      <c r="E84" s="17"/>
    </row>
    <row r="85" spans="1:5">
      <c r="A85" s="17"/>
      <c r="B85" s="17"/>
      <c r="C85" s="17"/>
      <c r="D85" s="17"/>
      <c r="E85" s="17"/>
    </row>
    <row r="86" spans="1:5">
      <c r="A86" s="17"/>
      <c r="B86" s="17"/>
      <c r="C86" s="17"/>
      <c r="D86" s="17"/>
      <c r="E86" s="17"/>
    </row>
    <row r="87" spans="1:5">
      <c r="A87" s="17"/>
      <c r="B87" s="17"/>
      <c r="C87" s="17"/>
      <c r="D87" s="17"/>
      <c r="E87" s="17"/>
    </row>
    <row r="88" spans="1:5">
      <c r="A88" s="17"/>
      <c r="B88" s="17"/>
      <c r="C88" s="17"/>
      <c r="D88" s="17"/>
      <c r="E88" s="17"/>
    </row>
    <row r="89" spans="1:5">
      <c r="A89" s="17"/>
      <c r="B89" s="17"/>
      <c r="C89" s="17"/>
      <c r="D89" s="17"/>
      <c r="E89" s="17"/>
    </row>
    <row r="90" spans="1:5">
      <c r="A90" s="17"/>
      <c r="B90" s="17"/>
      <c r="C90" s="17"/>
      <c r="D90" s="17"/>
      <c r="E90" s="17"/>
    </row>
    <row r="91" spans="1:5">
      <c r="A91" s="17"/>
      <c r="B91" s="17"/>
      <c r="C91" s="17"/>
      <c r="D91" s="17"/>
      <c r="E91" s="17"/>
    </row>
    <row r="92" spans="1:5">
      <c r="A92" s="17"/>
      <c r="B92" s="17"/>
      <c r="C92" s="17"/>
      <c r="D92" s="17"/>
      <c r="E92" s="17"/>
    </row>
    <row r="93" spans="1:5">
      <c r="A93" s="17"/>
      <c r="B93" s="17"/>
      <c r="C93" s="17"/>
      <c r="D93" s="17"/>
      <c r="E93" s="17"/>
    </row>
    <row r="94" spans="1:5">
      <c r="A94" s="17"/>
      <c r="B94" s="17"/>
      <c r="C94" s="17"/>
      <c r="D94" s="17"/>
      <c r="E94" s="17"/>
    </row>
    <row r="95" spans="1:5">
      <c r="A95" s="17"/>
      <c r="B95" s="17"/>
      <c r="C95" s="17"/>
      <c r="D95" s="17"/>
      <c r="E95" s="17"/>
    </row>
    <row r="96" spans="1:5">
      <c r="A96" s="17"/>
      <c r="B96" s="17"/>
      <c r="C96" s="17"/>
      <c r="D96" s="17"/>
      <c r="E96" s="17"/>
    </row>
    <row r="97" spans="1:5">
      <c r="A97" s="17"/>
      <c r="B97" s="17"/>
      <c r="C97" s="17"/>
      <c r="D97" s="17"/>
      <c r="E97" s="17"/>
    </row>
    <row r="98" spans="1:5">
      <c r="A98" s="17"/>
      <c r="B98" s="17"/>
      <c r="C98" s="17"/>
      <c r="D98" s="17"/>
      <c r="E98" s="17"/>
    </row>
    <row r="99" spans="1:5">
      <c r="A99" s="17"/>
      <c r="B99" s="17"/>
      <c r="C99" s="17"/>
      <c r="D99" s="17"/>
      <c r="E99" s="17"/>
    </row>
    <row r="100" spans="1:5">
      <c r="A100" s="17"/>
      <c r="B100" s="17"/>
      <c r="C100" s="17"/>
      <c r="D100" s="17"/>
      <c r="E100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31"/>
  <sheetViews>
    <sheetView workbookViewId="0"/>
  </sheetViews>
  <sheetFormatPr defaultColWidth="14.42578125" defaultRowHeight="15.75" customHeight="1"/>
  <cols>
    <col min="1" max="1" width="44.5703125" customWidth="1"/>
  </cols>
  <sheetData>
    <row r="1" spans="1:6">
      <c r="A1" s="17" t="s">
        <v>134</v>
      </c>
      <c r="B1" s="17" t="s">
        <v>1</v>
      </c>
      <c r="C1" s="17" t="s">
        <v>3</v>
      </c>
      <c r="D1" s="17" t="s">
        <v>2</v>
      </c>
      <c r="E1" s="17" t="s">
        <v>64</v>
      </c>
      <c r="F1" s="17" t="str">
        <f t="shared" ref="F1:F54" si="0">D1</f>
        <v>ID DAT</v>
      </c>
    </row>
    <row r="2" spans="1:6">
      <c r="A2" s="17">
        <v>44421.675348738427</v>
      </c>
      <c r="B2" s="17">
        <v>20430016</v>
      </c>
      <c r="C2" s="17" t="s">
        <v>477</v>
      </c>
      <c r="D2" s="17" t="s">
        <v>478</v>
      </c>
      <c r="E2" s="17" t="s">
        <v>140</v>
      </c>
      <c r="F2" s="17" t="str">
        <f t="shared" si="0"/>
        <v>DAT20430016</v>
      </c>
    </row>
    <row r="3" spans="1:6">
      <c r="A3" s="17">
        <v>44421.675393518519</v>
      </c>
      <c r="B3" s="17">
        <v>20530020</v>
      </c>
      <c r="C3" s="17" t="s">
        <v>512</v>
      </c>
      <c r="D3" s="17" t="s">
        <v>426</v>
      </c>
      <c r="E3" s="17" t="s">
        <v>140</v>
      </c>
      <c r="F3" s="17" t="str">
        <f t="shared" si="0"/>
        <v>DAT20530020</v>
      </c>
    </row>
    <row r="4" spans="1:6">
      <c r="A4" s="17">
        <v>44421.675597638889</v>
      </c>
      <c r="B4" s="17">
        <v>20400033</v>
      </c>
      <c r="C4" s="17" t="s">
        <v>513</v>
      </c>
      <c r="D4" s="17" t="s">
        <v>307</v>
      </c>
      <c r="E4" s="17" t="s">
        <v>140</v>
      </c>
      <c r="F4" s="17" t="str">
        <f t="shared" si="0"/>
        <v>DAT20400033</v>
      </c>
    </row>
    <row r="5" spans="1:6">
      <c r="A5" s="17">
        <v>44421.67582694444</v>
      </c>
      <c r="B5" s="17">
        <v>20430001</v>
      </c>
      <c r="C5" s="17" t="s">
        <v>10</v>
      </c>
      <c r="D5" s="17" t="s">
        <v>286</v>
      </c>
      <c r="E5" s="17" t="s">
        <v>140</v>
      </c>
      <c r="F5" s="17" t="str">
        <f t="shared" si="0"/>
        <v>DAT20430001</v>
      </c>
    </row>
    <row r="6" spans="1:6">
      <c r="A6" s="17">
        <v>44421.676162800926</v>
      </c>
      <c r="B6" s="17">
        <v>20530005</v>
      </c>
      <c r="C6" s="17" t="s">
        <v>17</v>
      </c>
      <c r="D6" s="17" t="s">
        <v>372</v>
      </c>
      <c r="E6" s="17" t="s">
        <v>140</v>
      </c>
      <c r="F6" s="17" t="str">
        <f t="shared" si="0"/>
        <v>DAT20530005</v>
      </c>
    </row>
    <row r="7" spans="1:6">
      <c r="A7" s="17">
        <v>44421.676246053241</v>
      </c>
      <c r="B7" s="17">
        <v>20200001</v>
      </c>
      <c r="C7" s="17" t="s">
        <v>12</v>
      </c>
      <c r="D7" s="17" t="s">
        <v>450</v>
      </c>
      <c r="E7" s="17" t="s">
        <v>140</v>
      </c>
      <c r="F7" s="17" t="str">
        <f t="shared" si="0"/>
        <v>DAT20200001</v>
      </c>
    </row>
    <row r="8" spans="1:6">
      <c r="A8" s="17">
        <v>44421.676348657405</v>
      </c>
      <c r="B8" s="17">
        <v>20400048</v>
      </c>
      <c r="C8" s="17" t="s">
        <v>320</v>
      </c>
      <c r="D8" s="17" t="s">
        <v>321</v>
      </c>
      <c r="E8" s="17" t="s">
        <v>140</v>
      </c>
      <c r="F8" s="17" t="str">
        <f t="shared" si="0"/>
        <v>DAT20400048</v>
      </c>
    </row>
    <row r="9" spans="1:6">
      <c r="A9" s="17">
        <v>44421.676411435183</v>
      </c>
      <c r="B9" s="17">
        <v>20530014</v>
      </c>
      <c r="C9" s="17" t="s">
        <v>337</v>
      </c>
      <c r="D9" s="17" t="s">
        <v>338</v>
      </c>
      <c r="E9" s="17" t="s">
        <v>140</v>
      </c>
      <c r="F9" s="17" t="str">
        <f t="shared" si="0"/>
        <v>DAT20530014</v>
      </c>
    </row>
    <row r="10" spans="1:6">
      <c r="A10" s="17">
        <v>44421.676542083333</v>
      </c>
      <c r="B10" s="17">
        <v>20430007</v>
      </c>
      <c r="C10" s="17" t="s">
        <v>390</v>
      </c>
      <c r="D10" s="17" t="s">
        <v>391</v>
      </c>
      <c r="E10" s="17" t="s">
        <v>140</v>
      </c>
      <c r="F10" s="17" t="str">
        <f t="shared" si="0"/>
        <v>DAT20430007</v>
      </c>
    </row>
    <row r="11" spans="1:6">
      <c r="A11" s="17">
        <v>44421.696493032403</v>
      </c>
      <c r="B11" s="17">
        <v>20500070</v>
      </c>
      <c r="C11" s="17" t="s">
        <v>22</v>
      </c>
      <c r="D11" s="17" t="s">
        <v>290</v>
      </c>
      <c r="E11" s="17" t="s">
        <v>140</v>
      </c>
      <c r="F11" s="17" t="str">
        <f t="shared" si="0"/>
        <v>DAT20500070</v>
      </c>
    </row>
    <row r="12" spans="1:6">
      <c r="A12" s="17">
        <v>44421.676845682872</v>
      </c>
      <c r="B12" s="17">
        <v>20530079</v>
      </c>
      <c r="C12" s="17" t="s">
        <v>328</v>
      </c>
      <c r="D12" s="17" t="s">
        <v>329</v>
      </c>
      <c r="E12" s="17" t="s">
        <v>140</v>
      </c>
      <c r="F12" s="17" t="str">
        <f t="shared" si="0"/>
        <v>DAT20530079</v>
      </c>
    </row>
    <row r="13" spans="1:6">
      <c r="A13" s="17">
        <v>44421.677062152783</v>
      </c>
      <c r="B13" s="17">
        <v>20500067</v>
      </c>
      <c r="C13" s="17" t="s">
        <v>398</v>
      </c>
      <c r="D13" s="17" t="s">
        <v>399</v>
      </c>
      <c r="E13" s="17" t="s">
        <v>140</v>
      </c>
      <c r="F13" s="17" t="str">
        <f t="shared" si="0"/>
        <v>DAT20500067</v>
      </c>
    </row>
    <row r="14" spans="1:6">
      <c r="A14" s="17">
        <v>44421.677419375003</v>
      </c>
      <c r="B14" s="17">
        <v>20530002</v>
      </c>
      <c r="C14" s="17" t="s">
        <v>467</v>
      </c>
      <c r="D14" s="17" t="s">
        <v>468</v>
      </c>
      <c r="E14" s="17" t="s">
        <v>140</v>
      </c>
      <c r="F14" s="17" t="str">
        <f t="shared" si="0"/>
        <v>DAT20530002</v>
      </c>
    </row>
    <row r="15" spans="1:6">
      <c r="A15" s="17">
        <v>44421.678865983791</v>
      </c>
      <c r="B15" s="17">
        <v>19400013</v>
      </c>
      <c r="C15" s="17" t="s">
        <v>380</v>
      </c>
      <c r="D15" s="17" t="s">
        <v>381</v>
      </c>
      <c r="E15" s="17" t="s">
        <v>140</v>
      </c>
      <c r="F15" s="17" t="str">
        <f t="shared" si="0"/>
        <v>DAT19400013</v>
      </c>
    </row>
    <row r="16" spans="1:6">
      <c r="A16" s="17">
        <v>44421.677703819441</v>
      </c>
      <c r="B16" s="17">
        <v>20530007</v>
      </c>
      <c r="C16" s="17" t="s">
        <v>37</v>
      </c>
      <c r="D16" s="17" t="s">
        <v>396</v>
      </c>
      <c r="E16" s="17" t="s">
        <v>140</v>
      </c>
      <c r="F16" s="17" t="str">
        <f t="shared" si="0"/>
        <v>DAT20530007</v>
      </c>
    </row>
    <row r="17" spans="1:6">
      <c r="A17" s="17">
        <v>44421.677766990746</v>
      </c>
      <c r="B17" s="17">
        <v>20410002</v>
      </c>
      <c r="C17" s="17" t="s">
        <v>422</v>
      </c>
      <c r="D17" s="17" t="s">
        <v>423</v>
      </c>
      <c r="E17" s="17" t="s">
        <v>140</v>
      </c>
      <c r="F17" s="17" t="str">
        <f t="shared" si="0"/>
        <v>DAT20410002</v>
      </c>
    </row>
    <row r="18" spans="1:6">
      <c r="A18" s="17">
        <v>44421.678014999998</v>
      </c>
      <c r="B18" s="17">
        <v>20100014</v>
      </c>
      <c r="C18" s="17" t="s">
        <v>16</v>
      </c>
      <c r="D18" s="17" t="s">
        <v>437</v>
      </c>
      <c r="E18" s="17" t="s">
        <v>140</v>
      </c>
      <c r="F18" s="17" t="str">
        <f t="shared" si="0"/>
        <v>DAT20100014</v>
      </c>
    </row>
    <row r="19" spans="1:6">
      <c r="A19" s="17">
        <v>44421.678104756946</v>
      </c>
      <c r="B19" s="17">
        <v>20530034</v>
      </c>
      <c r="C19" s="17" t="s">
        <v>446</v>
      </c>
      <c r="D19" s="17" t="s">
        <v>447</v>
      </c>
      <c r="E19" s="17" t="s">
        <v>140</v>
      </c>
      <c r="F19" s="17" t="str">
        <f t="shared" si="0"/>
        <v>DAT20530034</v>
      </c>
    </row>
    <row r="20" spans="1:6">
      <c r="A20" s="17">
        <v>44421.678171307867</v>
      </c>
      <c r="B20" s="17">
        <v>19400018</v>
      </c>
      <c r="C20" s="17" t="s">
        <v>378</v>
      </c>
      <c r="D20" s="17" t="s">
        <v>379</v>
      </c>
      <c r="E20" s="17" t="s">
        <v>140</v>
      </c>
      <c r="F20" s="17" t="str">
        <f t="shared" si="0"/>
        <v>DAT19400018</v>
      </c>
    </row>
    <row r="21" spans="1:6">
      <c r="A21" s="17">
        <v>44421.685637175928</v>
      </c>
      <c r="B21" s="17">
        <v>20530037</v>
      </c>
      <c r="C21" s="17" t="s">
        <v>19</v>
      </c>
      <c r="D21" s="17" t="s">
        <v>443</v>
      </c>
      <c r="E21" s="17" t="s">
        <v>140</v>
      </c>
      <c r="F21" s="17" t="str">
        <f t="shared" si="0"/>
        <v>DAT20530037</v>
      </c>
    </row>
    <row r="22" spans="1:6">
      <c r="A22" s="17">
        <v>44421.678424143523</v>
      </c>
      <c r="B22" s="17">
        <v>20410001</v>
      </c>
      <c r="C22" s="17" t="s">
        <v>514</v>
      </c>
      <c r="D22" s="17" t="s">
        <v>421</v>
      </c>
      <c r="E22" s="17" t="s">
        <v>140</v>
      </c>
      <c r="F22" s="17" t="str">
        <f t="shared" si="0"/>
        <v>DAT20410001</v>
      </c>
    </row>
    <row r="23" spans="1:6">
      <c r="A23" s="17">
        <v>44421.678564803238</v>
      </c>
      <c r="B23" s="17">
        <v>18500023</v>
      </c>
      <c r="C23" s="17" t="s">
        <v>51</v>
      </c>
      <c r="D23" s="17" t="s">
        <v>481</v>
      </c>
      <c r="E23" s="17" t="s">
        <v>140</v>
      </c>
      <c r="F23" s="17" t="str">
        <f t="shared" si="0"/>
        <v>DAT18500023</v>
      </c>
    </row>
    <row r="24" spans="1:6">
      <c r="A24" s="17">
        <v>44421.678666643522</v>
      </c>
      <c r="B24" s="17">
        <v>20500043</v>
      </c>
      <c r="C24" s="17" t="s">
        <v>461</v>
      </c>
      <c r="D24" s="17" t="s">
        <v>462</v>
      </c>
      <c r="E24" s="17" t="s">
        <v>140</v>
      </c>
      <c r="F24" s="17" t="str">
        <f t="shared" si="0"/>
        <v>DAT20500043</v>
      </c>
    </row>
    <row r="25" spans="1:6">
      <c r="A25" s="17">
        <v>44421.678799386573</v>
      </c>
      <c r="B25" s="17">
        <v>20410006</v>
      </c>
      <c r="C25" s="17" t="s">
        <v>515</v>
      </c>
      <c r="D25" s="17" t="s">
        <v>427</v>
      </c>
      <c r="E25" s="17" t="s">
        <v>140</v>
      </c>
      <c r="F25" s="17" t="str">
        <f t="shared" si="0"/>
        <v>DAT20410006</v>
      </c>
    </row>
    <row r="26" spans="1:6">
      <c r="A26" s="17">
        <v>44421.679038333328</v>
      </c>
      <c r="B26" s="17">
        <v>20530036</v>
      </c>
      <c r="C26" s="17" t="s">
        <v>308</v>
      </c>
      <c r="D26" s="17" t="s">
        <v>309</v>
      </c>
      <c r="E26" s="17" t="s">
        <v>140</v>
      </c>
      <c r="F26" s="17" t="str">
        <f t="shared" si="0"/>
        <v>DAT20530036</v>
      </c>
    </row>
    <row r="27" spans="1:6">
      <c r="A27" s="17">
        <v>44421.679377696761</v>
      </c>
      <c r="B27" s="17">
        <v>20500040</v>
      </c>
      <c r="C27" s="17" t="s">
        <v>324</v>
      </c>
      <c r="D27" s="17" t="s">
        <v>516</v>
      </c>
      <c r="E27" s="17" t="s">
        <v>140</v>
      </c>
      <c r="F27" s="17" t="str">
        <f t="shared" si="0"/>
        <v>DAT-20500040</v>
      </c>
    </row>
    <row r="28" spans="1:6">
      <c r="A28" s="17">
        <v>44421.679610347222</v>
      </c>
      <c r="B28" s="17">
        <v>20400042</v>
      </c>
      <c r="C28" s="17" t="s">
        <v>21</v>
      </c>
      <c r="D28" s="17" t="s">
        <v>297</v>
      </c>
      <c r="E28" s="17" t="s">
        <v>140</v>
      </c>
      <c r="F28" s="17" t="str">
        <f t="shared" si="0"/>
        <v>DAT20400042</v>
      </c>
    </row>
    <row r="29" spans="1:6">
      <c r="A29" s="17">
        <v>44421.679611018517</v>
      </c>
      <c r="B29" s="17">
        <v>18500077</v>
      </c>
      <c r="C29" s="17" t="s">
        <v>489</v>
      </c>
      <c r="D29" s="17" t="s">
        <v>490</v>
      </c>
      <c r="E29" s="17" t="s">
        <v>140</v>
      </c>
      <c r="F29" s="17" t="str">
        <f t="shared" si="0"/>
        <v>DAT18500077</v>
      </c>
    </row>
    <row r="30" spans="1:6">
      <c r="A30" s="17">
        <v>44421.680347881949</v>
      </c>
      <c r="B30" s="17">
        <v>20500080</v>
      </c>
      <c r="C30" s="17" t="s">
        <v>365</v>
      </c>
      <c r="D30" s="17" t="s">
        <v>366</v>
      </c>
      <c r="E30" s="17" t="s">
        <v>140</v>
      </c>
      <c r="F30" s="17" t="str">
        <f t="shared" si="0"/>
        <v>DAT20500080</v>
      </c>
    </row>
    <row r="31" spans="1:6">
      <c r="A31" s="17">
        <v>44421.680513043983</v>
      </c>
      <c r="B31" s="17">
        <v>20500087</v>
      </c>
      <c r="C31" s="17" t="s">
        <v>517</v>
      </c>
      <c r="D31" s="17" t="s">
        <v>463</v>
      </c>
      <c r="E31" s="17" t="s">
        <v>140</v>
      </c>
      <c r="F31" s="17" t="str">
        <f t="shared" si="0"/>
        <v>DAT20500087</v>
      </c>
    </row>
    <row r="32" spans="1:6">
      <c r="A32" s="17">
        <v>44421.680757210648</v>
      </c>
      <c r="B32" s="17">
        <v>20430009</v>
      </c>
      <c r="C32" s="17" t="s">
        <v>292</v>
      </c>
      <c r="D32" s="17" t="s">
        <v>293</v>
      </c>
      <c r="E32" s="17" t="s">
        <v>140</v>
      </c>
      <c r="F32" s="17" t="str">
        <f t="shared" si="0"/>
        <v>DAT20430009</v>
      </c>
    </row>
    <row r="33" spans="1:6">
      <c r="A33" s="17">
        <v>44421.680797569439</v>
      </c>
      <c r="B33" s="17">
        <v>20500089</v>
      </c>
      <c r="C33" s="17" t="s">
        <v>24</v>
      </c>
      <c r="D33" s="17" t="s">
        <v>507</v>
      </c>
      <c r="E33" s="17" t="s">
        <v>140</v>
      </c>
      <c r="F33" s="17" t="str">
        <f t="shared" si="0"/>
        <v>DAT20500089</v>
      </c>
    </row>
    <row r="34" spans="1:6">
      <c r="A34" s="17">
        <v>44421.681122997688</v>
      </c>
      <c r="B34" s="17">
        <v>20500060</v>
      </c>
      <c r="C34" s="17" t="s">
        <v>482</v>
      </c>
      <c r="D34" s="17" t="s">
        <v>483</v>
      </c>
      <c r="E34" s="17" t="s">
        <v>140</v>
      </c>
      <c r="F34" s="17" t="str">
        <f t="shared" si="0"/>
        <v>DAT20500060</v>
      </c>
    </row>
    <row r="35" spans="1:6">
      <c r="A35" s="17">
        <v>44421.681246180553</v>
      </c>
      <c r="B35" s="17">
        <v>20530076</v>
      </c>
      <c r="C35" s="17" t="s">
        <v>518</v>
      </c>
      <c r="D35" s="17" t="s">
        <v>287</v>
      </c>
      <c r="E35" s="17" t="s">
        <v>140</v>
      </c>
      <c r="F35" s="17" t="str">
        <f t="shared" si="0"/>
        <v>DAT20530076</v>
      </c>
    </row>
    <row r="36" spans="1:6">
      <c r="A36" s="17">
        <v>44421.681409502315</v>
      </c>
      <c r="B36" s="17">
        <v>20300013</v>
      </c>
      <c r="C36" s="17" t="s">
        <v>444</v>
      </c>
      <c r="D36" s="17" t="s">
        <v>445</v>
      </c>
      <c r="E36" s="17" t="s">
        <v>140</v>
      </c>
      <c r="F36" s="17" t="str">
        <f t="shared" si="0"/>
        <v>DAT20300013</v>
      </c>
    </row>
    <row r="37" spans="1:6">
      <c r="A37" s="17">
        <v>44421.682322881941</v>
      </c>
      <c r="B37" s="17">
        <v>20530032</v>
      </c>
      <c r="C37" s="17" t="s">
        <v>486</v>
      </c>
      <c r="D37" s="17" t="s">
        <v>487</v>
      </c>
      <c r="E37" s="17" t="s">
        <v>140</v>
      </c>
      <c r="F37" s="17" t="str">
        <f t="shared" si="0"/>
        <v>DAT20530032</v>
      </c>
    </row>
    <row r="38" spans="1:6">
      <c r="A38" s="17">
        <v>44421.683192777782</v>
      </c>
      <c r="B38" s="17">
        <v>20510002</v>
      </c>
      <c r="C38" s="17" t="s">
        <v>441</v>
      </c>
      <c r="D38" s="17" t="s">
        <v>442</v>
      </c>
      <c r="E38" s="17" t="s">
        <v>140</v>
      </c>
      <c r="F38" s="17" t="str">
        <f t="shared" si="0"/>
        <v>DAT20510002</v>
      </c>
    </row>
    <row r="39" spans="1:6">
      <c r="A39" s="17">
        <v>44421.683385474535</v>
      </c>
      <c r="B39" s="17">
        <v>20530008</v>
      </c>
      <c r="C39" s="17" t="s">
        <v>394</v>
      </c>
      <c r="D39" s="17" t="s">
        <v>395</v>
      </c>
      <c r="E39" s="17" t="s">
        <v>140</v>
      </c>
      <c r="F39" s="17" t="str">
        <f t="shared" si="0"/>
        <v>DAT20530008</v>
      </c>
    </row>
    <row r="40" spans="1:6">
      <c r="A40" s="17">
        <v>44421.68341622685</v>
      </c>
      <c r="B40" s="17">
        <v>20400057</v>
      </c>
      <c r="C40" s="17" t="s">
        <v>47</v>
      </c>
      <c r="D40" s="17" t="s">
        <v>451</v>
      </c>
      <c r="E40" s="17" t="s">
        <v>140</v>
      </c>
      <c r="F40" s="17" t="str">
        <f t="shared" si="0"/>
        <v>DAT20400057</v>
      </c>
    </row>
    <row r="41" spans="1:6">
      <c r="A41" s="17">
        <v>44421.683425451389</v>
      </c>
      <c r="B41" s="17">
        <v>20500049</v>
      </c>
      <c r="C41" s="17" t="s">
        <v>385</v>
      </c>
      <c r="D41" s="17" t="s">
        <v>386</v>
      </c>
      <c r="E41" s="17" t="s">
        <v>140</v>
      </c>
      <c r="F41" s="17" t="str">
        <f t="shared" si="0"/>
        <v>DAT20500049</v>
      </c>
    </row>
    <row r="42" spans="1:6">
      <c r="A42" s="17">
        <v>44421.683553726849</v>
      </c>
      <c r="B42" s="17">
        <v>20430025</v>
      </c>
      <c r="C42" s="17" t="s">
        <v>353</v>
      </c>
      <c r="D42" s="17" t="s">
        <v>354</v>
      </c>
      <c r="E42" s="17" t="s">
        <v>140</v>
      </c>
      <c r="F42" s="17" t="str">
        <f t="shared" si="0"/>
        <v>DAT20430025</v>
      </c>
    </row>
    <row r="43" spans="1:6">
      <c r="A43" s="17">
        <v>44421.683804583328</v>
      </c>
      <c r="B43" s="17">
        <v>20430011</v>
      </c>
      <c r="C43" s="17" t="s">
        <v>519</v>
      </c>
      <c r="D43" s="17" t="s">
        <v>359</v>
      </c>
      <c r="E43" s="17" t="s">
        <v>140</v>
      </c>
      <c r="F43" s="17" t="str">
        <f t="shared" si="0"/>
        <v>DAT20430011</v>
      </c>
    </row>
    <row r="44" spans="1:6">
      <c r="A44" s="17">
        <v>44421.684137337958</v>
      </c>
      <c r="B44" s="17">
        <v>20430032</v>
      </c>
      <c r="C44" s="17" t="s">
        <v>317</v>
      </c>
      <c r="D44" s="17" t="s">
        <v>318</v>
      </c>
      <c r="E44" s="17" t="s">
        <v>140</v>
      </c>
      <c r="F44" s="17" t="str">
        <f t="shared" si="0"/>
        <v>DAT20430032</v>
      </c>
    </row>
    <row r="45" spans="1:6">
      <c r="A45" s="17">
        <v>44421.684152638889</v>
      </c>
      <c r="B45" s="17">
        <v>20430052</v>
      </c>
      <c r="C45" s="17" t="s">
        <v>484</v>
      </c>
      <c r="D45" s="17" t="s">
        <v>520</v>
      </c>
      <c r="E45" s="17" t="s">
        <v>140</v>
      </c>
      <c r="F45" s="17" t="str">
        <f t="shared" si="0"/>
        <v>DAT20430052</v>
      </c>
    </row>
    <row r="46" spans="1:6">
      <c r="A46" s="17">
        <v>44421.684159571756</v>
      </c>
      <c r="B46" s="17">
        <v>20500038</v>
      </c>
      <c r="C46" s="17" t="s">
        <v>14</v>
      </c>
      <c r="D46" s="17" t="s">
        <v>480</v>
      </c>
      <c r="E46" s="17" t="s">
        <v>140</v>
      </c>
      <c r="F46" s="17" t="str">
        <f t="shared" si="0"/>
        <v>DAT20500038</v>
      </c>
    </row>
    <row r="47" spans="1:6">
      <c r="A47" s="17">
        <v>44421.684300520836</v>
      </c>
      <c r="B47" s="17">
        <v>20530028</v>
      </c>
      <c r="C47" s="17" t="s">
        <v>48</v>
      </c>
      <c r="D47" s="17" t="s">
        <v>336</v>
      </c>
      <c r="E47" s="17" t="s">
        <v>140</v>
      </c>
      <c r="F47" s="17" t="str">
        <f t="shared" si="0"/>
        <v>DAT20530028</v>
      </c>
    </row>
    <row r="48" spans="1:6">
      <c r="A48" s="17">
        <v>44421.684330081014</v>
      </c>
      <c r="B48" s="17">
        <v>18300003</v>
      </c>
      <c r="C48" s="17" t="s">
        <v>521</v>
      </c>
      <c r="D48" s="17" t="s">
        <v>492</v>
      </c>
      <c r="E48" s="17" t="s">
        <v>140</v>
      </c>
      <c r="F48" s="17" t="str">
        <f t="shared" si="0"/>
        <v>DAT18300003</v>
      </c>
    </row>
    <row r="49" spans="1:6">
      <c r="A49" s="17">
        <v>44421.69322335648</v>
      </c>
      <c r="B49" s="17">
        <v>20430022</v>
      </c>
      <c r="C49" s="17" t="s">
        <v>11</v>
      </c>
      <c r="D49" s="17" t="s">
        <v>448</v>
      </c>
      <c r="E49" s="17" t="s">
        <v>140</v>
      </c>
      <c r="F49" s="17" t="str">
        <f t="shared" si="0"/>
        <v>DAT20430022</v>
      </c>
    </row>
    <row r="50" spans="1:6">
      <c r="A50" s="17">
        <v>44421.684505138888</v>
      </c>
      <c r="B50" s="17">
        <v>20430023</v>
      </c>
      <c r="C50" s="17" t="s">
        <v>456</v>
      </c>
      <c r="D50" s="17" t="s">
        <v>522</v>
      </c>
      <c r="E50" s="17" t="s">
        <v>140</v>
      </c>
      <c r="F50" s="17" t="str">
        <f t="shared" si="0"/>
        <v>DAT20430023</v>
      </c>
    </row>
    <row r="51" spans="1:6">
      <c r="A51" s="17">
        <v>44421.684569560181</v>
      </c>
      <c r="B51" s="17">
        <v>20430031</v>
      </c>
      <c r="C51" s="17" t="s">
        <v>36</v>
      </c>
      <c r="D51" s="17" t="s">
        <v>479</v>
      </c>
      <c r="E51" s="17" t="s">
        <v>140</v>
      </c>
      <c r="F51" s="17" t="str">
        <f t="shared" si="0"/>
        <v>DAT20430031</v>
      </c>
    </row>
    <row r="52" spans="1:6">
      <c r="A52" s="17">
        <v>44421.684920277781</v>
      </c>
      <c r="B52" s="17">
        <v>20530031</v>
      </c>
      <c r="C52" s="17" t="s">
        <v>351</v>
      </c>
      <c r="D52" s="17" t="s">
        <v>352</v>
      </c>
      <c r="E52" s="17" t="s">
        <v>140</v>
      </c>
      <c r="F52" s="17" t="str">
        <f t="shared" si="0"/>
        <v>DAT20530031</v>
      </c>
    </row>
    <row r="53" spans="1:6">
      <c r="A53" s="17">
        <v>44421.70642170139</v>
      </c>
      <c r="B53" s="17">
        <v>20400036</v>
      </c>
      <c r="C53" s="17" t="s">
        <v>305</v>
      </c>
      <c r="D53" s="17" t="s">
        <v>306</v>
      </c>
      <c r="E53" s="17" t="s">
        <v>140</v>
      </c>
      <c r="F53" s="17" t="str">
        <f t="shared" si="0"/>
        <v>DAT20400036</v>
      </c>
    </row>
    <row r="54" spans="1:6">
      <c r="A54" s="17">
        <v>44421.685171215278</v>
      </c>
      <c r="B54" s="17">
        <v>20430053</v>
      </c>
      <c r="C54" s="17" t="s">
        <v>428</v>
      </c>
      <c r="D54" s="17" t="s">
        <v>429</v>
      </c>
      <c r="E54" s="17" t="s">
        <v>140</v>
      </c>
      <c r="F54" s="17" t="str">
        <f t="shared" si="0"/>
        <v>DAT20430053</v>
      </c>
    </row>
    <row r="55" spans="1:6">
      <c r="A55" s="17">
        <v>44421.6853490625</v>
      </c>
      <c r="B55" s="17">
        <v>20500088</v>
      </c>
      <c r="C55" s="17" t="s">
        <v>9</v>
      </c>
      <c r="D55" s="17" t="s">
        <v>319</v>
      </c>
      <c r="E55" s="17" t="s">
        <v>140</v>
      </c>
    </row>
    <row r="56" spans="1:6">
      <c r="A56" s="17">
        <v>44421.685352685185</v>
      </c>
      <c r="B56" s="17">
        <v>20530033</v>
      </c>
      <c r="C56" s="17" t="s">
        <v>493</v>
      </c>
      <c r="D56" s="17" t="s">
        <v>494</v>
      </c>
      <c r="E56" s="17" t="s">
        <v>140</v>
      </c>
    </row>
    <row r="57" spans="1:6">
      <c r="A57" s="17">
        <v>44421.685448645832</v>
      </c>
      <c r="B57" s="17">
        <v>20530026</v>
      </c>
      <c r="C57" s="17" t="s">
        <v>314</v>
      </c>
      <c r="D57" s="17" t="s">
        <v>315</v>
      </c>
      <c r="E57" s="17" t="s">
        <v>140</v>
      </c>
    </row>
    <row r="58" spans="1:6">
      <c r="A58" s="17">
        <v>44421.685467025462</v>
      </c>
      <c r="B58" s="17">
        <v>20530023</v>
      </c>
      <c r="C58" s="17" t="s">
        <v>15</v>
      </c>
      <c r="D58" s="17" t="s">
        <v>311</v>
      </c>
      <c r="E58" s="17" t="s">
        <v>140</v>
      </c>
    </row>
    <row r="59" spans="1:6">
      <c r="A59" s="17">
        <v>44421.6855530787</v>
      </c>
      <c r="B59" s="17">
        <v>20530018</v>
      </c>
      <c r="C59" s="17" t="s">
        <v>523</v>
      </c>
      <c r="D59" s="17" t="s">
        <v>498</v>
      </c>
      <c r="E59" s="17" t="s">
        <v>140</v>
      </c>
    </row>
    <row r="60" spans="1:6">
      <c r="A60" s="17">
        <v>44421.685892997688</v>
      </c>
      <c r="B60" s="17">
        <v>20400039</v>
      </c>
      <c r="C60" s="17" t="s">
        <v>430</v>
      </c>
      <c r="D60" s="17" t="s">
        <v>524</v>
      </c>
      <c r="E60" s="17" t="s">
        <v>140</v>
      </c>
    </row>
    <row r="61" spans="1:6">
      <c r="A61" s="17">
        <v>44421.686166388885</v>
      </c>
      <c r="B61" s="17">
        <v>20500069</v>
      </c>
      <c r="C61" s="17" t="s">
        <v>400</v>
      </c>
      <c r="D61" s="17" t="s">
        <v>401</v>
      </c>
      <c r="E61" s="17" t="s">
        <v>140</v>
      </c>
    </row>
    <row r="62" spans="1:6">
      <c r="A62" s="17">
        <v>44421.686179074073</v>
      </c>
      <c r="B62" s="17">
        <v>20500083</v>
      </c>
      <c r="C62" s="17" t="s">
        <v>347</v>
      </c>
      <c r="D62" s="17" t="s">
        <v>348</v>
      </c>
      <c r="E62" s="17" t="s">
        <v>140</v>
      </c>
    </row>
    <row r="63" spans="1:6">
      <c r="A63" s="17">
        <v>44421.686288634257</v>
      </c>
      <c r="B63" s="17">
        <v>20400046</v>
      </c>
      <c r="C63" s="17" t="s">
        <v>357</v>
      </c>
      <c r="D63" s="17" t="s">
        <v>358</v>
      </c>
      <c r="E63" s="17" t="s">
        <v>140</v>
      </c>
    </row>
    <row r="64" spans="1:6">
      <c r="A64" s="17">
        <v>44421.68634803241</v>
      </c>
      <c r="B64" s="17">
        <v>20430015</v>
      </c>
      <c r="C64" s="17" t="s">
        <v>44</v>
      </c>
      <c r="D64" s="17" t="s">
        <v>476</v>
      </c>
      <c r="E64" s="17" t="s">
        <v>140</v>
      </c>
    </row>
    <row r="65" spans="1:5">
      <c r="A65" s="17">
        <v>44421.686357395833</v>
      </c>
      <c r="B65" s="17">
        <v>20530024</v>
      </c>
      <c r="C65" s="17" t="s">
        <v>8</v>
      </c>
      <c r="D65" s="17" t="s">
        <v>488</v>
      </c>
      <c r="E65" s="17" t="s">
        <v>140</v>
      </c>
    </row>
    <row r="66" spans="1:5">
      <c r="A66" s="17">
        <v>44421.68646582176</v>
      </c>
      <c r="B66" s="17">
        <v>20500058</v>
      </c>
      <c r="C66" s="17" t="s">
        <v>525</v>
      </c>
      <c r="D66" s="17" t="s">
        <v>397</v>
      </c>
      <c r="E66" s="17" t="s">
        <v>140</v>
      </c>
    </row>
    <row r="67" spans="1:5">
      <c r="A67" s="17">
        <v>44421.687190196761</v>
      </c>
      <c r="B67" s="17">
        <v>20410003</v>
      </c>
      <c r="C67" s="17" t="s">
        <v>38</v>
      </c>
      <c r="D67" s="17" t="s">
        <v>424</v>
      </c>
      <c r="E67" s="17" t="s">
        <v>140</v>
      </c>
    </row>
    <row r="68" spans="1:5">
      <c r="A68" s="17">
        <v>44421.686808796294</v>
      </c>
      <c r="B68" s="17">
        <v>19300011</v>
      </c>
      <c r="C68" s="17" t="s">
        <v>55</v>
      </c>
      <c r="D68" s="17" t="s">
        <v>415</v>
      </c>
      <c r="E68" s="17" t="s">
        <v>140</v>
      </c>
    </row>
    <row r="69" spans="1:5">
      <c r="A69" s="17">
        <v>44421.68681457176</v>
      </c>
      <c r="B69" s="17">
        <v>19400008</v>
      </c>
      <c r="C69" s="17" t="s">
        <v>383</v>
      </c>
      <c r="D69" s="17" t="s">
        <v>384</v>
      </c>
      <c r="E69" s="17" t="s">
        <v>140</v>
      </c>
    </row>
    <row r="70" spans="1:5">
      <c r="A70" s="17">
        <v>44421.68726450231</v>
      </c>
      <c r="B70" s="16">
        <v>19520003</v>
      </c>
      <c r="C70" s="17" t="s">
        <v>526</v>
      </c>
      <c r="D70" s="17" t="s">
        <v>316</v>
      </c>
      <c r="E70" s="17" t="s">
        <v>140</v>
      </c>
    </row>
    <row r="71" spans="1:5">
      <c r="A71" s="17">
        <v>44421.687297129625</v>
      </c>
      <c r="B71" s="17">
        <v>20330006</v>
      </c>
      <c r="C71" s="17" t="s">
        <v>527</v>
      </c>
      <c r="D71" s="17" t="s">
        <v>304</v>
      </c>
      <c r="E71" s="17" t="s">
        <v>140</v>
      </c>
    </row>
    <row r="72" spans="1:5">
      <c r="A72" s="17">
        <v>44421.687385011573</v>
      </c>
      <c r="B72" s="17">
        <v>19400017</v>
      </c>
      <c r="C72" s="17" t="s">
        <v>41</v>
      </c>
      <c r="D72" s="17" t="s">
        <v>508</v>
      </c>
      <c r="E72" s="17" t="s">
        <v>140</v>
      </c>
    </row>
    <row r="73" spans="1:5">
      <c r="A73" s="17">
        <v>44421.687542164349</v>
      </c>
      <c r="B73" s="17">
        <v>20530015</v>
      </c>
      <c r="C73" s="17" t="s">
        <v>33</v>
      </c>
      <c r="D73" s="17" t="s">
        <v>333</v>
      </c>
      <c r="E73" s="17" t="s">
        <v>140</v>
      </c>
    </row>
    <row r="74" spans="1:5">
      <c r="A74" s="17">
        <v>44421.687661724536</v>
      </c>
      <c r="B74" s="17">
        <v>20530001</v>
      </c>
      <c r="C74" s="17" t="s">
        <v>43</v>
      </c>
      <c r="D74" s="17" t="s">
        <v>528</v>
      </c>
      <c r="E74" s="17" t="s">
        <v>140</v>
      </c>
    </row>
    <row r="75" spans="1:5">
      <c r="A75" s="17">
        <v>44421.687819953702</v>
      </c>
      <c r="B75" s="17">
        <v>20400047</v>
      </c>
      <c r="C75" s="17" t="s">
        <v>411</v>
      </c>
      <c r="D75" s="17" t="s">
        <v>412</v>
      </c>
      <c r="E75" s="17" t="s">
        <v>140</v>
      </c>
    </row>
    <row r="76" spans="1:5">
      <c r="A76" s="17">
        <v>44421.688519513889</v>
      </c>
      <c r="B76" s="17">
        <v>20500071</v>
      </c>
      <c r="C76" s="17" t="s">
        <v>32</v>
      </c>
      <c r="D76" s="17" t="s">
        <v>425</v>
      </c>
      <c r="E76" s="17" t="s">
        <v>140</v>
      </c>
    </row>
    <row r="77" spans="1:5">
      <c r="A77" s="17">
        <v>44421.688634166669</v>
      </c>
      <c r="B77" s="17">
        <v>20500085</v>
      </c>
      <c r="C77" s="17" t="s">
        <v>529</v>
      </c>
      <c r="D77" s="17" t="s">
        <v>389</v>
      </c>
      <c r="E77" s="17" t="s">
        <v>140</v>
      </c>
    </row>
    <row r="78" spans="1:5">
      <c r="A78" s="17">
        <v>44421.688709652779</v>
      </c>
      <c r="B78" s="17">
        <v>20430006</v>
      </c>
      <c r="C78" s="17" t="s">
        <v>7</v>
      </c>
      <c r="D78" s="17" t="s">
        <v>296</v>
      </c>
      <c r="E78" s="17" t="s">
        <v>140</v>
      </c>
    </row>
    <row r="79" spans="1:5">
      <c r="A79" s="17">
        <v>44421.688715115743</v>
      </c>
      <c r="B79" s="16">
        <v>19410004</v>
      </c>
      <c r="C79" s="17" t="s">
        <v>530</v>
      </c>
      <c r="D79" s="17" t="s">
        <v>362</v>
      </c>
      <c r="E79" s="17" t="s">
        <v>140</v>
      </c>
    </row>
    <row r="80" spans="1:5">
      <c r="A80" s="17">
        <v>44421.688897905093</v>
      </c>
      <c r="B80" s="17">
        <v>20530017</v>
      </c>
      <c r="C80" s="17" t="s">
        <v>34</v>
      </c>
      <c r="D80" s="17" t="s">
        <v>339</v>
      </c>
      <c r="E80" s="17" t="s">
        <v>140</v>
      </c>
    </row>
    <row r="81" spans="1:5">
      <c r="A81" s="17">
        <v>44421.690067291667</v>
      </c>
      <c r="B81" s="17">
        <v>20430018</v>
      </c>
      <c r="C81" s="17" t="s">
        <v>495</v>
      </c>
      <c r="D81" s="17" t="s">
        <v>496</v>
      </c>
      <c r="E81" s="17" t="s">
        <v>140</v>
      </c>
    </row>
    <row r="82" spans="1:5">
      <c r="A82" s="17">
        <v>44421.689614340277</v>
      </c>
      <c r="B82" s="17">
        <v>20430029</v>
      </c>
      <c r="C82" s="17" t="s">
        <v>469</v>
      </c>
      <c r="D82" s="17" t="s">
        <v>470</v>
      </c>
      <c r="E82" s="17" t="s">
        <v>140</v>
      </c>
    </row>
    <row r="83" spans="1:5">
      <c r="A83" s="17">
        <v>44421.690098136576</v>
      </c>
      <c r="B83" s="17">
        <v>20500045</v>
      </c>
      <c r="C83" s="17" t="s">
        <v>531</v>
      </c>
      <c r="D83" s="17" t="s">
        <v>432</v>
      </c>
      <c r="E83" s="17" t="s">
        <v>140</v>
      </c>
    </row>
    <row r="84" spans="1:5">
      <c r="A84" s="17">
        <v>44421.690273217595</v>
      </c>
      <c r="B84" s="16">
        <v>18400005</v>
      </c>
      <c r="C84" s="17" t="s">
        <v>326</v>
      </c>
      <c r="D84" s="17" t="s">
        <v>327</v>
      </c>
      <c r="E84" s="17" t="s">
        <v>140</v>
      </c>
    </row>
    <row r="85" spans="1:5">
      <c r="A85" s="17">
        <v>44421.690442777777</v>
      </c>
      <c r="B85" s="17">
        <v>20430055</v>
      </c>
      <c r="C85" s="17" t="s">
        <v>373</v>
      </c>
      <c r="D85" s="17" t="s">
        <v>374</v>
      </c>
      <c r="E85" s="17" t="s">
        <v>140</v>
      </c>
    </row>
    <row r="86" spans="1:5">
      <c r="A86" s="17">
        <v>44421.690645636569</v>
      </c>
      <c r="B86" s="17">
        <v>19400035</v>
      </c>
      <c r="C86" s="17" t="s">
        <v>459</v>
      </c>
      <c r="D86" s="17" t="s">
        <v>460</v>
      </c>
      <c r="E86" s="17" t="s">
        <v>140</v>
      </c>
    </row>
    <row r="87" spans="1:5">
      <c r="A87" s="17">
        <v>44421.690793391201</v>
      </c>
      <c r="B87" s="17">
        <v>20530022</v>
      </c>
      <c r="C87" s="17" t="s">
        <v>404</v>
      </c>
      <c r="D87" s="17" t="s">
        <v>405</v>
      </c>
      <c r="E87" s="17" t="s">
        <v>140</v>
      </c>
    </row>
    <row r="88" spans="1:5">
      <c r="A88" s="17">
        <v>44421.690987303242</v>
      </c>
      <c r="B88" s="17">
        <v>19420001</v>
      </c>
      <c r="C88" s="17" t="s">
        <v>312</v>
      </c>
      <c r="D88" s="17" t="s">
        <v>313</v>
      </c>
      <c r="E88" s="17" t="s">
        <v>140</v>
      </c>
    </row>
    <row r="89" spans="1:5">
      <c r="A89" s="17">
        <v>44421.69191814815</v>
      </c>
      <c r="B89" s="17">
        <v>20500047</v>
      </c>
      <c r="C89" s="17" t="s">
        <v>532</v>
      </c>
      <c r="D89" s="17" t="s">
        <v>417</v>
      </c>
      <c r="E89" s="17" t="s">
        <v>140</v>
      </c>
    </row>
    <row r="90" spans="1:5">
      <c r="A90" s="17">
        <v>44421.692088877317</v>
      </c>
      <c r="B90" s="16">
        <v>19400010</v>
      </c>
      <c r="C90" s="17" t="s">
        <v>533</v>
      </c>
      <c r="D90" s="17" t="s">
        <v>371</v>
      </c>
      <c r="E90" s="17" t="s">
        <v>140</v>
      </c>
    </row>
    <row r="91" spans="1:5">
      <c r="A91" s="17">
        <v>44421.692249930551</v>
      </c>
      <c r="B91" s="17">
        <v>20530016</v>
      </c>
      <c r="C91" s="17" t="s">
        <v>52</v>
      </c>
      <c r="D91" s="17" t="s">
        <v>500</v>
      </c>
      <c r="E91" s="17" t="s">
        <v>140</v>
      </c>
    </row>
    <row r="92" spans="1:5">
      <c r="A92" s="17">
        <v>44421.692777094911</v>
      </c>
      <c r="B92" s="17">
        <v>20330005</v>
      </c>
      <c r="C92" s="17" t="s">
        <v>439</v>
      </c>
      <c r="D92" s="17" t="s">
        <v>440</v>
      </c>
      <c r="E92" s="17" t="s">
        <v>140</v>
      </c>
    </row>
    <row r="93" spans="1:5">
      <c r="A93" s="17">
        <v>44421.694052476851</v>
      </c>
      <c r="B93" s="17">
        <v>20430013</v>
      </c>
      <c r="C93" s="17" t="s">
        <v>330</v>
      </c>
      <c r="D93" s="17" t="s">
        <v>331</v>
      </c>
      <c r="E93" s="17" t="s">
        <v>140</v>
      </c>
    </row>
    <row r="94" spans="1:5">
      <c r="A94" s="17">
        <v>44421.694495057869</v>
      </c>
      <c r="B94" s="17">
        <v>20430003</v>
      </c>
      <c r="C94" s="17" t="s">
        <v>349</v>
      </c>
      <c r="D94" s="17" t="s">
        <v>350</v>
      </c>
      <c r="E94" s="17" t="s">
        <v>140</v>
      </c>
    </row>
    <row r="95" spans="1:5">
      <c r="A95" s="17">
        <v>44421.694878078706</v>
      </c>
      <c r="B95" s="17">
        <v>20500046</v>
      </c>
      <c r="C95" s="17" t="s">
        <v>27</v>
      </c>
      <c r="D95" s="17" t="s">
        <v>458</v>
      </c>
      <c r="E95" s="17" t="s">
        <v>140</v>
      </c>
    </row>
    <row r="96" spans="1:5">
      <c r="A96" s="17">
        <v>44421.694891620369</v>
      </c>
      <c r="B96" s="17">
        <v>20400038</v>
      </c>
      <c r="C96" s="17" t="s">
        <v>534</v>
      </c>
      <c r="D96" s="17" t="s">
        <v>303</v>
      </c>
      <c r="E96" s="17" t="s">
        <v>140</v>
      </c>
    </row>
    <row r="97" spans="1:5">
      <c r="A97" s="17">
        <v>44421.695186435187</v>
      </c>
      <c r="B97" s="17">
        <v>20420001</v>
      </c>
      <c r="C97" s="17" t="s">
        <v>535</v>
      </c>
      <c r="D97" s="17" t="s">
        <v>377</v>
      </c>
      <c r="E97" s="17" t="s">
        <v>140</v>
      </c>
    </row>
    <row r="98" spans="1:5">
      <c r="A98" s="17">
        <v>44421.695773402782</v>
      </c>
      <c r="B98" s="17">
        <v>20430010</v>
      </c>
      <c r="C98" s="17" t="s">
        <v>300</v>
      </c>
      <c r="D98" s="17" t="s">
        <v>301</v>
      </c>
      <c r="E98" s="17" t="s">
        <v>140</v>
      </c>
    </row>
    <row r="99" spans="1:5">
      <c r="A99" s="17">
        <v>44421.69577450231</v>
      </c>
      <c r="B99" s="17">
        <v>20530006</v>
      </c>
      <c r="C99" s="17" t="s">
        <v>501</v>
      </c>
      <c r="D99" s="17" t="s">
        <v>502</v>
      </c>
      <c r="E99" s="17" t="s">
        <v>140</v>
      </c>
    </row>
    <row r="100" spans="1:5">
      <c r="A100" s="17">
        <v>44421.696050636572</v>
      </c>
      <c r="B100" s="17">
        <v>20530003</v>
      </c>
      <c r="C100" s="17" t="s">
        <v>360</v>
      </c>
      <c r="D100" s="17" t="s">
        <v>361</v>
      </c>
      <c r="E100" s="17" t="s">
        <v>140</v>
      </c>
    </row>
    <row r="101" spans="1:5">
      <c r="A101" s="17">
        <v>44421.696835717594</v>
      </c>
      <c r="B101" s="17">
        <v>20430054</v>
      </c>
      <c r="C101" s="17" t="s">
        <v>505</v>
      </c>
      <c r="D101" s="17" t="s">
        <v>506</v>
      </c>
      <c r="E101" s="17" t="s">
        <v>140</v>
      </c>
    </row>
    <row r="102" spans="1:5">
      <c r="A102" s="17">
        <v>44421.696858553245</v>
      </c>
      <c r="B102" s="17">
        <v>20430005</v>
      </c>
      <c r="C102" s="17" t="s">
        <v>345</v>
      </c>
      <c r="D102" s="17" t="s">
        <v>346</v>
      </c>
      <c r="E102" s="17" t="s">
        <v>140</v>
      </c>
    </row>
    <row r="103" spans="1:5">
      <c r="A103" s="17">
        <v>44421.69695755787</v>
      </c>
      <c r="B103" s="17">
        <v>20100007</v>
      </c>
      <c r="C103" s="17" t="s">
        <v>536</v>
      </c>
      <c r="D103" s="17" t="s">
        <v>382</v>
      </c>
      <c r="E103" s="17" t="s">
        <v>140</v>
      </c>
    </row>
    <row r="104" spans="1:5">
      <c r="A104" s="17">
        <v>44421.697128912041</v>
      </c>
      <c r="B104" s="17">
        <v>20430030</v>
      </c>
      <c r="C104" s="17" t="s">
        <v>294</v>
      </c>
      <c r="D104" s="17" t="s">
        <v>537</v>
      </c>
      <c r="E104" s="17" t="s">
        <v>140</v>
      </c>
    </row>
    <row r="105" spans="1:5">
      <c r="A105" s="17">
        <v>44421.697153819448</v>
      </c>
      <c r="B105" s="17">
        <v>20430004</v>
      </c>
      <c r="C105" s="17" t="s">
        <v>298</v>
      </c>
      <c r="D105" s="17" t="s">
        <v>299</v>
      </c>
      <c r="E105" s="17" t="s">
        <v>140</v>
      </c>
    </row>
    <row r="106" spans="1:5">
      <c r="A106" s="17">
        <v>44421.697275057872</v>
      </c>
      <c r="B106" s="17">
        <v>20530027</v>
      </c>
      <c r="C106" s="17" t="s">
        <v>30</v>
      </c>
      <c r="D106" s="17" t="s">
        <v>344</v>
      </c>
      <c r="E106" s="17" t="s">
        <v>140</v>
      </c>
    </row>
    <row r="107" spans="1:5">
      <c r="A107" s="17">
        <v>44421.697431759254</v>
      </c>
      <c r="B107" s="17">
        <v>17500071</v>
      </c>
      <c r="C107" s="17" t="s">
        <v>46</v>
      </c>
      <c r="D107" s="17" t="s">
        <v>538</v>
      </c>
      <c r="E107" s="17" t="s">
        <v>140</v>
      </c>
    </row>
    <row r="108" spans="1:5">
      <c r="A108" s="17">
        <v>44421.698028217594</v>
      </c>
      <c r="B108" s="17">
        <v>20300009</v>
      </c>
      <c r="C108" s="17" t="s">
        <v>539</v>
      </c>
      <c r="D108" s="17" t="s">
        <v>413</v>
      </c>
      <c r="E108" s="17" t="s">
        <v>140</v>
      </c>
    </row>
    <row r="109" spans="1:5">
      <c r="A109" s="17">
        <v>44421.698127916665</v>
      </c>
      <c r="B109" s="17">
        <v>20500060</v>
      </c>
      <c r="C109" s="17" t="s">
        <v>482</v>
      </c>
      <c r="D109" s="17" t="s">
        <v>483</v>
      </c>
      <c r="E109" s="17" t="s">
        <v>140</v>
      </c>
    </row>
    <row r="110" spans="1:5">
      <c r="A110" s="17">
        <v>44421.698468564813</v>
      </c>
      <c r="B110" s="17">
        <v>19400012</v>
      </c>
      <c r="C110" s="17" t="s">
        <v>58</v>
      </c>
      <c r="D110" s="17" t="s">
        <v>342</v>
      </c>
      <c r="E110" s="17" t="s">
        <v>140</v>
      </c>
    </row>
    <row r="111" spans="1:5">
      <c r="A111" s="17">
        <v>44421.699329884257</v>
      </c>
      <c r="B111" s="17">
        <v>19400021</v>
      </c>
      <c r="C111" s="17" t="s">
        <v>340</v>
      </c>
      <c r="D111" s="17" t="s">
        <v>341</v>
      </c>
      <c r="E111" s="17" t="s">
        <v>140</v>
      </c>
    </row>
    <row r="112" spans="1:5">
      <c r="A112" s="17">
        <v>44421.699686249995</v>
      </c>
      <c r="B112" s="17">
        <v>19400011</v>
      </c>
      <c r="C112" s="17" t="s">
        <v>387</v>
      </c>
      <c r="D112" s="17" t="s">
        <v>388</v>
      </c>
      <c r="E112" s="17" t="s">
        <v>140</v>
      </c>
    </row>
    <row r="113" spans="1:5">
      <c r="A113" s="17">
        <v>44421.699717129624</v>
      </c>
      <c r="B113" s="17">
        <v>20430012</v>
      </c>
      <c r="C113" s="17" t="s">
        <v>5</v>
      </c>
      <c r="D113" s="17" t="s">
        <v>438</v>
      </c>
      <c r="E113" s="17" t="s">
        <v>140</v>
      </c>
    </row>
    <row r="114" spans="1:5">
      <c r="A114" s="17">
        <v>44421.699899606479</v>
      </c>
      <c r="B114" s="17">
        <v>20530035</v>
      </c>
      <c r="C114" s="17" t="s">
        <v>407</v>
      </c>
      <c r="D114" s="17" t="s">
        <v>408</v>
      </c>
      <c r="E114" s="17" t="s">
        <v>140</v>
      </c>
    </row>
    <row r="115" spans="1:5">
      <c r="A115" s="17">
        <v>44421.702581944446</v>
      </c>
      <c r="B115" s="17">
        <v>20510003</v>
      </c>
      <c r="C115" s="17" t="s">
        <v>4</v>
      </c>
      <c r="D115" s="17" t="s">
        <v>540</v>
      </c>
      <c r="E115" s="17" t="s">
        <v>140</v>
      </c>
    </row>
    <row r="116" spans="1:5">
      <c r="A116" s="17">
        <v>44421.703646585651</v>
      </c>
      <c r="B116" s="17">
        <v>20500042</v>
      </c>
      <c r="C116" s="17" t="s">
        <v>355</v>
      </c>
      <c r="D116" s="17" t="s">
        <v>356</v>
      </c>
      <c r="E116" s="17" t="s">
        <v>140</v>
      </c>
    </row>
    <row r="117" spans="1:5">
      <c r="A117" s="17">
        <v>44421.703783935183</v>
      </c>
      <c r="B117" s="17">
        <v>19400026</v>
      </c>
      <c r="C117" s="17" t="s">
        <v>452</v>
      </c>
      <c r="D117" s="17" t="s">
        <v>453</v>
      </c>
      <c r="E117" s="17" t="s">
        <v>140</v>
      </c>
    </row>
    <row r="118" spans="1:5">
      <c r="A118" s="17">
        <v>44421.704967673606</v>
      </c>
      <c r="B118" s="17">
        <v>20400034</v>
      </c>
      <c r="C118" s="17" t="s">
        <v>13</v>
      </c>
      <c r="D118" s="17" t="s">
        <v>420</v>
      </c>
      <c r="E118" s="17" t="s">
        <v>140</v>
      </c>
    </row>
    <row r="119" spans="1:5">
      <c r="A119" s="17">
        <v>44421.705889837962</v>
      </c>
      <c r="B119" s="17">
        <v>20430028</v>
      </c>
      <c r="C119" s="17" t="s">
        <v>42</v>
      </c>
      <c r="D119" s="17" t="s">
        <v>416</v>
      </c>
      <c r="E119" s="17" t="s">
        <v>140</v>
      </c>
    </row>
    <row r="120" spans="1:5">
      <c r="A120" s="17">
        <v>44421.706486412033</v>
      </c>
      <c r="B120" s="17">
        <v>20200004</v>
      </c>
      <c r="C120" s="17" t="s">
        <v>541</v>
      </c>
      <c r="D120" s="17" t="s">
        <v>450</v>
      </c>
      <c r="E120" s="17" t="s">
        <v>140</v>
      </c>
    </row>
    <row r="121" spans="1:5">
      <c r="A121" s="17">
        <v>44421.706510057869</v>
      </c>
      <c r="B121" s="17">
        <v>20400043</v>
      </c>
      <c r="C121" s="17" t="s">
        <v>363</v>
      </c>
      <c r="D121" s="17" t="s">
        <v>364</v>
      </c>
      <c r="E121" s="17" t="s">
        <v>140</v>
      </c>
    </row>
    <row r="122" spans="1:5">
      <c r="A122" s="17">
        <v>44421.707273564811</v>
      </c>
      <c r="B122" s="17">
        <v>20430020</v>
      </c>
      <c r="C122" s="17" t="s">
        <v>471</v>
      </c>
      <c r="D122" s="17" t="s">
        <v>472</v>
      </c>
      <c r="E122" s="17" t="s">
        <v>140</v>
      </c>
    </row>
    <row r="123" spans="1:5">
      <c r="A123" s="17">
        <v>44421.70744460648</v>
      </c>
      <c r="B123" s="17">
        <v>20530013</v>
      </c>
      <c r="C123" s="17" t="s">
        <v>503</v>
      </c>
      <c r="D123" s="17" t="s">
        <v>504</v>
      </c>
      <c r="E123" s="17" t="s">
        <v>140</v>
      </c>
    </row>
    <row r="124" spans="1:5">
      <c r="A124" s="17">
        <v>44421.708408437495</v>
      </c>
      <c r="B124" s="17">
        <v>20330002</v>
      </c>
      <c r="C124" s="17" t="s">
        <v>542</v>
      </c>
      <c r="D124" s="17" t="s">
        <v>323</v>
      </c>
      <c r="E124" s="17" t="s">
        <v>140</v>
      </c>
    </row>
    <row r="125" spans="1:5">
      <c r="A125" s="17">
        <v>44421.710945081024</v>
      </c>
      <c r="B125" s="17">
        <v>20530078</v>
      </c>
      <c r="C125" s="17" t="s">
        <v>509</v>
      </c>
      <c r="D125" s="17" t="s">
        <v>510</v>
      </c>
      <c r="E125" s="17" t="s">
        <v>140</v>
      </c>
    </row>
    <row r="126" spans="1:5">
      <c r="A126" s="17">
        <v>44421.712687719904</v>
      </c>
      <c r="B126" s="17">
        <v>20500050</v>
      </c>
      <c r="C126" s="17" t="s">
        <v>454</v>
      </c>
      <c r="D126" s="17" t="s">
        <v>455</v>
      </c>
      <c r="E126" s="17" t="s">
        <v>140</v>
      </c>
    </row>
    <row r="127" spans="1:5">
      <c r="A127" s="17">
        <v>44421.712736296293</v>
      </c>
      <c r="B127" s="17">
        <v>19400022</v>
      </c>
      <c r="C127" s="17" t="s">
        <v>334</v>
      </c>
      <c r="D127" s="17" t="s">
        <v>335</v>
      </c>
      <c r="E127" s="17" t="s">
        <v>140</v>
      </c>
    </row>
    <row r="128" spans="1:5">
      <c r="A128" s="17">
        <v>44421.712774953703</v>
      </c>
      <c r="B128" s="17">
        <v>18520014</v>
      </c>
      <c r="C128" s="17" t="s">
        <v>375</v>
      </c>
      <c r="D128" s="17" t="s">
        <v>376</v>
      </c>
      <c r="E128" s="17" t="s">
        <v>140</v>
      </c>
    </row>
    <row r="129" spans="1:5">
      <c r="A129" s="17">
        <v>44421.713966493058</v>
      </c>
      <c r="B129" s="17">
        <v>19500014</v>
      </c>
      <c r="C129" s="17" t="s">
        <v>288</v>
      </c>
      <c r="D129" s="17" t="s">
        <v>289</v>
      </c>
      <c r="E129" s="17" t="s">
        <v>140</v>
      </c>
    </row>
    <row r="130" spans="1:5">
      <c r="A130" s="17">
        <v>44421.716669733796</v>
      </c>
      <c r="B130" s="17">
        <v>20430026</v>
      </c>
      <c r="C130" s="17" t="s">
        <v>392</v>
      </c>
      <c r="D130" s="17" t="s">
        <v>393</v>
      </c>
      <c r="E130" s="17" t="s">
        <v>140</v>
      </c>
    </row>
    <row r="131" spans="1:5">
      <c r="A131" s="17">
        <v>44421.71802</v>
      </c>
      <c r="B131" s="17">
        <v>20530011</v>
      </c>
      <c r="C131" s="17" t="s">
        <v>409</v>
      </c>
      <c r="D131" s="17" t="s">
        <v>410</v>
      </c>
      <c r="E131" s="17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PST DAT YG SUDAH TERCATAT (64)</vt:lpstr>
      <vt:lpstr>hasilreexam</vt:lpstr>
      <vt:lpstr>2hasilreexam</vt:lpstr>
      <vt:lpstr>hasilexam</vt:lpstr>
      <vt:lpstr>2hasilexam</vt:lpstr>
      <vt:lpstr>tes</vt:lpstr>
      <vt:lpstr>2tes</vt:lpstr>
      <vt:lpstr>orientasi</vt:lpstr>
      <vt:lpstr>2orientasi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M.Afwani</dc:creator>
  <cp:lastModifiedBy>SiNus</cp:lastModifiedBy>
  <cp:lastPrinted>2021-09-09T08:41:15Z</cp:lastPrinted>
  <dcterms:created xsi:type="dcterms:W3CDTF">2021-09-15T04:24:41Z</dcterms:created>
  <dcterms:modified xsi:type="dcterms:W3CDTF">2021-09-25T04:22:19Z</dcterms:modified>
</cp:coreProperties>
</file>